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jpe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tables/table2.xml" ContentType="application/vnd.openxmlformats-officedocument.spreadsheetml.tab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7.xml" ContentType="application/vnd.openxmlformats-officedocument.drawingml.chartshape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tables/table3.xml" ContentType="application/vnd.openxmlformats-officedocument.spreadsheetml.tab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tables/table4.xml" ContentType="application/vnd.openxmlformats-officedocument.spreadsheetml.tab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5.xml" ContentType="application/vnd.openxmlformats-officedocument.drawing+xml"/>
  <Override PartName="/xl/tables/table5.xml" ContentType="application/vnd.openxmlformats-officedocument.spreadsheetml.tab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tables/table6.xml" ContentType="application/vnd.openxmlformats-officedocument.spreadsheetml.tab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0.xml" ContentType="application/vnd.openxmlformats-officedocument.drawingml.chartshapes+xml"/>
  <Override PartName="/xl/drawings/drawing31.xml" ContentType="application/vnd.openxmlformats-officedocument.drawing+xml"/>
  <Override PartName="/xl/tables/table7.xml" ContentType="application/vnd.openxmlformats-officedocument.spreadsheetml.tab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2.xml" ContentType="application/vnd.openxmlformats-officedocument.drawingml.chartshapes+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tables/table8.xml" ContentType="application/vnd.openxmlformats-officedocument.spreadsheetml.table+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6.xml" ContentType="application/vnd.openxmlformats-officedocument.drawingml.chartshapes+xml"/>
  <Override PartName="/xl/drawings/drawing37.xml" ContentType="application/vnd.openxmlformats-officedocument.drawing+xml"/>
  <Override PartName="/xl/tables/table9.xml" ContentType="application/vnd.openxmlformats-officedocument.spreadsheetml.tab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tables/table10.xml" ContentType="application/vnd.openxmlformats-officedocument.spreadsheetml.tab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45.xml" ContentType="application/vnd.openxmlformats-officedocument.drawingml.chartshapes+xml"/>
  <Override PartName="/xl/drawings/drawing46.xml" ContentType="application/vnd.openxmlformats-officedocument.drawing+xml"/>
  <Override PartName="/xl/tables/table11.xml" ContentType="application/vnd.openxmlformats-officedocument.spreadsheetml.tab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7.xml" ContentType="application/vnd.openxmlformats-officedocument.drawingml.chartshapes+xml"/>
  <Override PartName="/xl/drawings/drawing48.xml" ContentType="application/vnd.openxmlformats-officedocument.drawing+xml"/>
  <Override PartName="/xl/tables/table12.xml" ContentType="application/vnd.openxmlformats-officedocument.spreadsheetml.tab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tables/table13.xml" ContentType="application/vnd.openxmlformats-officedocument.spreadsheetml.table+xml"/>
  <Override PartName="/xl/charts/chart15.xml" ContentType="application/vnd.openxmlformats-officedocument.drawingml.chart+xml"/>
  <Override PartName="/xl/drawings/drawing51.xml" ContentType="application/vnd.openxmlformats-officedocument.drawingml.chartshapes+xml"/>
  <Override PartName="/xl/drawings/drawing52.xml" ContentType="application/vnd.openxmlformats-officedocument.drawing+xml"/>
  <Override PartName="/xl/tables/table14.xml" ContentType="application/vnd.openxmlformats-officedocument.spreadsheetml.table+xml"/>
  <Override PartName="/xl/charts/chart16.xml" ContentType="application/vnd.openxmlformats-officedocument.drawingml.chart+xml"/>
  <Override PartName="/xl/charts/style15.xml" ContentType="application/vnd.ms-office.chartstyle+xml"/>
  <Override PartName="/xl/charts/colors15.xml" ContentType="application/vnd.ms-office.chartcolorstyle+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3.xml" ContentType="application/vnd.openxmlformats-officedocument.drawing+xml"/>
  <Override PartName="/xl/tables/table15.xml" ContentType="application/vnd.openxmlformats-officedocument.spreadsheetml.tab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tables/table16.xml" ContentType="application/vnd.openxmlformats-officedocument.spreadsheetml.tab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6.xml" ContentType="application/vnd.openxmlformats-officedocument.drawing+xml"/>
  <Override PartName="/xl/tables/table17.xml" ContentType="application/vnd.openxmlformats-officedocument.spreadsheetml.tab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57.xml" ContentType="application/vnd.openxmlformats-officedocument.drawingml.chartshapes+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58.xml" ContentType="application/vnd.openxmlformats-officedocument.drawingml.chartshapes+xml"/>
  <Override PartName="/xl/drawings/drawing59.xml" ContentType="application/vnd.openxmlformats-officedocument.drawing+xml"/>
  <Override PartName="/xl/tables/table18.xml" ContentType="application/vnd.openxmlformats-officedocument.spreadsheetml.tab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0.xml" ContentType="application/vnd.openxmlformats-officedocument.drawingml.chartshapes+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tables/table19.xml" ContentType="application/vnd.openxmlformats-officedocument.spreadsheetml.tab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5.xml" ContentType="application/vnd.openxmlformats-officedocument.drawingml.chartshapes+xml"/>
  <Override PartName="/xl/drawings/drawing66.xml" ContentType="application/vnd.openxmlformats-officedocument.drawing+xml"/>
  <Override PartName="/xl/tables/table20.xml" ContentType="application/vnd.openxmlformats-officedocument.spreadsheetml.tab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67.xml" ContentType="application/vnd.openxmlformats-officedocument.drawing+xml"/>
  <Override PartName="/xl/tables/table21.xml" ContentType="application/vnd.openxmlformats-officedocument.spreadsheetml.tab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tables/table22.xml" ContentType="application/vnd.openxmlformats-officedocument.spreadsheetml.tab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73.xml" ContentType="application/vnd.openxmlformats-officedocument.drawingml.chartshapes+xml"/>
  <Override PartName="/xl/drawings/drawing74.xml" ContentType="application/vnd.openxmlformats-officedocument.drawing+xml"/>
  <Override PartName="/xl/tables/table23.xml" ContentType="application/vnd.openxmlformats-officedocument.spreadsheetml.tab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75.xml" ContentType="application/vnd.openxmlformats-officedocument.drawing+xml"/>
  <Override PartName="/xl/tables/table24.xml" ContentType="application/vnd.openxmlformats-officedocument.spreadsheetml.table+xml"/>
  <Override PartName="/xl/charts/chart30.xml" ContentType="application/vnd.openxmlformats-officedocument.drawingml.chart+xml"/>
  <Override PartName="/xl/drawings/drawing76.xml" ContentType="application/vnd.openxmlformats-officedocument.drawing+xml"/>
  <Override PartName="/xl/drawings/drawing77.xml" ContentType="application/vnd.openxmlformats-officedocument.drawing+xml"/>
  <Override PartName="/xl/tables/table25.xml" ContentType="application/vnd.openxmlformats-officedocument.spreadsheetml.table+xml"/>
  <Override PartName="/xl/charts/chart3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78.xml" ContentType="application/vnd.openxmlformats-officedocument.drawingml.chartshapes+xml"/>
  <Override PartName="/xl/drawings/drawing79.xml" ContentType="application/vnd.openxmlformats-officedocument.drawing+xml"/>
  <Override PartName="/xl/tables/table26.xml" ContentType="application/vnd.openxmlformats-officedocument.spreadsheetml.table+xml"/>
  <Override PartName="/xl/charts/chart32.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80.xml" ContentType="application/vnd.openxmlformats-officedocument.drawingml.chartshapes+xml"/>
  <Override PartName="/xl/drawings/drawing81.xml" ContentType="application/vnd.openxmlformats-officedocument.drawing+xml"/>
  <Override PartName="/xl/tables/table27.xml" ContentType="application/vnd.openxmlformats-officedocument.spreadsheetml.table+xml"/>
  <Override PartName="/xl/charts/chart3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82.xml" ContentType="application/vnd.openxmlformats-officedocument.drawing+xml"/>
  <Override PartName="/xl/tables/table28.xml" ContentType="application/vnd.openxmlformats-officedocument.spreadsheetml.table+xml"/>
  <Override PartName="/xl/charts/chart34.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83.xml" ContentType="application/vnd.openxmlformats-officedocument.drawing+xml"/>
  <Override PartName="/xl/tables/table29.xml" ContentType="application/vnd.openxmlformats-officedocument.spreadsheetml.table+xml"/>
  <Override PartName="/xl/charts/chart3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84.xml" ContentType="application/vnd.openxmlformats-officedocument.drawing+xml"/>
  <Override PartName="/xl/tables/table30.xml" ContentType="application/vnd.openxmlformats-officedocument.spreadsheetml.table+xml"/>
  <Override PartName="/xl/charts/chart36.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85.xml" ContentType="application/vnd.openxmlformats-officedocument.drawingml.chartshapes+xml"/>
  <Override PartName="/xl/drawings/drawing86.xml" ContentType="application/vnd.openxmlformats-officedocument.drawing+xml"/>
  <Override PartName="/xl/drawings/drawing87.xml" ContentType="application/vnd.openxmlformats-officedocument.drawing+xml"/>
  <Override PartName="/xl/tables/table31.xml" ContentType="application/vnd.openxmlformats-officedocument.spreadsheetml.table+xml"/>
  <Override PartName="/xl/charts/chart3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88.xml" ContentType="application/vnd.openxmlformats-officedocument.drawingml.chartshapes+xml"/>
  <Override PartName="/xl/drawings/drawing89.xml" ContentType="application/vnd.openxmlformats-officedocument.drawing+xml"/>
  <Override PartName="/xl/tables/table32.xml" ContentType="application/vnd.openxmlformats-officedocument.spreadsheetml.table+xml"/>
  <Override PartName="/xl/charts/chart38.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90.xml" ContentType="application/vnd.openxmlformats-officedocument.drawingml.chartshapes+xml"/>
  <Override PartName="/xl/drawings/drawing91.xml" ContentType="application/vnd.openxmlformats-officedocument.drawing+xml"/>
  <Override PartName="/xl/tables/table33.xml" ContentType="application/vnd.openxmlformats-officedocument.spreadsheetml.table+xml"/>
  <Override PartName="/xl/charts/chart3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92.xml" ContentType="application/vnd.openxmlformats-officedocument.drawing+xml"/>
  <Override PartName="/xl/tables/table34.xml" ContentType="application/vnd.openxmlformats-officedocument.spreadsheetml.table+xml"/>
  <Override PartName="/xl/charts/chart40.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93.xml" ContentType="application/vnd.openxmlformats-officedocument.drawingml.chartshapes+xml"/>
  <Override PartName="/xl/drawings/drawing94.xml" ContentType="application/vnd.openxmlformats-officedocument.drawing+xml"/>
  <Override PartName="/xl/tables/table35.xml" ContentType="application/vnd.openxmlformats-officedocument.spreadsheetml.table+xml"/>
  <Override PartName="/xl/charts/chart4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95.xml" ContentType="application/vnd.openxmlformats-officedocument.drawing+xml"/>
  <Override PartName="/xl/tables/table36.xml" ContentType="application/vnd.openxmlformats-officedocument.spreadsheetml.table+xml"/>
  <Override PartName="/xl/charts/chart42.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96.xml" ContentType="application/vnd.openxmlformats-officedocument.drawingml.chartshapes+xml"/>
  <Override PartName="/xl/drawings/drawing97.xml" ContentType="application/vnd.openxmlformats-officedocument.drawing+xml"/>
  <Override PartName="/xl/tables/table37.xml" ContentType="application/vnd.openxmlformats-officedocument.spreadsheetml.table+xml"/>
  <Override PartName="/xl/charts/chart4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98.xml" ContentType="application/vnd.openxmlformats-officedocument.drawingml.chartshapes+xml"/>
  <Override PartName="/xl/drawings/drawing99.xml" ContentType="application/vnd.openxmlformats-officedocument.drawing+xml"/>
  <Override PartName="/xl/tables/table38.xml" ContentType="application/vnd.openxmlformats-officedocument.spreadsheetml.table+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100.xml" ContentType="application/vnd.openxmlformats-officedocument.drawing+xml"/>
  <Override PartName="/xl/drawings/drawing101.xml" ContentType="application/vnd.openxmlformats-officedocument.drawing+xml"/>
  <Override PartName="/xl/tables/table39.xml" ContentType="application/vnd.openxmlformats-officedocument.spreadsheetml.table+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102.xml" ContentType="application/vnd.openxmlformats-officedocument.drawingml.chartshapes+xml"/>
  <Override PartName="/xl/drawings/drawing103.xml" ContentType="application/vnd.openxmlformats-officedocument.drawing+xml"/>
  <Override PartName="/xl/drawings/drawing104.xml" ContentType="application/vnd.openxmlformats-officedocument.drawing+xml"/>
  <Override PartName="/xl/drawings/drawing105.xml" ContentType="application/vnd.openxmlformats-officedocument.drawing+xml"/>
  <Override PartName="/xl/drawings/drawing106.xml" ContentType="application/vnd.openxmlformats-officedocument.drawing+xml"/>
  <Override PartName="/xl/drawings/drawing107.xml" ContentType="application/vnd.openxmlformats-officedocument.drawing+xml"/>
  <Override PartName="/xl/tables/table40.xml" ContentType="application/vnd.openxmlformats-officedocument.spreadsheetml.table+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108.xml" ContentType="application/vnd.openxmlformats-officedocument.drawing+xml"/>
  <Override PartName="/xl/tables/table41.xml" ContentType="application/vnd.openxmlformats-officedocument.spreadsheetml.table+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109.xml" ContentType="application/vnd.openxmlformats-officedocument.drawingml.chartshapes+xml"/>
  <Override PartName="/xl/drawings/drawing110.xml" ContentType="application/vnd.openxmlformats-officedocument.drawing+xml"/>
  <Override PartName="/xl/drawings/drawing111.xml" ContentType="application/vnd.openxmlformats-officedocument.drawing+xml"/>
  <Override PartName="/xl/drawings/drawing112.xml" ContentType="application/vnd.openxmlformats-officedocument.drawing+xml"/>
  <Override PartName="/xl/tables/table42.xml" ContentType="application/vnd.openxmlformats-officedocument.spreadsheetml.table+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113.xml" ContentType="application/vnd.openxmlformats-officedocument.drawing+xml"/>
  <Override PartName="/xl/tables/table43.xml" ContentType="application/vnd.openxmlformats-officedocument.spreadsheetml.table+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114.xml" ContentType="application/vnd.openxmlformats-officedocument.drawingml.chartshapes+xml"/>
  <Override PartName="/xl/drawings/drawing115.xml" ContentType="application/vnd.openxmlformats-officedocument.drawing+xml"/>
  <Override PartName="/xl/drawings/drawing116.xml" ContentType="application/vnd.openxmlformats-officedocument.drawing+xml"/>
  <Override PartName="/xl/drawings/drawing117.xml" ContentType="application/vnd.openxmlformats-officedocument.drawing+xml"/>
  <Override PartName="/xl/tables/table44.xml" ContentType="application/vnd.openxmlformats-officedocument.spreadsheetml.table+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118.xml" ContentType="application/vnd.openxmlformats-officedocument.drawing+xml"/>
  <Override PartName="/xl/tables/table45.xml" ContentType="application/vnd.openxmlformats-officedocument.spreadsheetml.table+xml"/>
  <Override PartName="/xl/charts/chart51.xml" ContentType="application/vnd.openxmlformats-officedocument.drawingml.chart+xml"/>
  <Override PartName="/xl/drawings/drawing119.xml" ContentType="application/vnd.openxmlformats-officedocument.drawingml.chartshapes+xml"/>
  <Override PartName="/xl/drawings/drawing120.xml" ContentType="application/vnd.openxmlformats-officedocument.drawing+xml"/>
  <Override PartName="/xl/tables/table46.xml" ContentType="application/vnd.openxmlformats-officedocument.spreadsheetml.table+xml"/>
  <Override PartName="/xl/charts/chart52.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121.xml" ContentType="application/vnd.openxmlformats-officedocument.drawingml.chartshapes+xml"/>
  <Override PartName="/xl/drawings/drawing122.xml" ContentType="application/vnd.openxmlformats-officedocument.drawing+xml"/>
  <Override PartName="/xl/tables/table47.xml" ContentType="application/vnd.openxmlformats-officedocument.spreadsheetml.table+xml"/>
  <Override PartName="/xl/charts/chart53.xml" ContentType="application/vnd.openxmlformats-officedocument.drawingml.chart+xml"/>
  <Override PartName="/xl/charts/style50.xml" ContentType="application/vnd.ms-office.chartstyle+xml"/>
  <Override PartName="/xl/charts/colors50.xml" ContentType="application/vnd.ms-office.chartcolorstyle+xml"/>
  <Override PartName="/xl/drawings/drawing123.xml" ContentType="application/vnd.openxmlformats-officedocument.drawingml.chartshapes+xml"/>
  <Override PartName="/xl/drawings/drawing124.xml" ContentType="application/vnd.openxmlformats-officedocument.drawing+xml"/>
  <Override PartName="/xl/tables/table48.xml" ContentType="application/vnd.openxmlformats-officedocument.spreadsheetml.table+xml"/>
  <Override PartName="/xl/charts/chart54.xml" ContentType="application/vnd.openxmlformats-officedocument.drawingml.chart+xml"/>
  <Override PartName="/xl/drawings/drawing125.xml" ContentType="application/vnd.openxmlformats-officedocument.drawingml.chartshapes+xml"/>
  <Override PartName="/xl/drawings/drawing126.xml" ContentType="application/vnd.openxmlformats-officedocument.drawing+xml"/>
  <Override PartName="/xl/tables/table49.xml" ContentType="application/vnd.openxmlformats-officedocument.spreadsheetml.table+xml"/>
  <Override PartName="/xl/charts/chart5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127.xml" ContentType="application/vnd.openxmlformats-officedocument.drawingml.chartshapes+xml"/>
  <Override PartName="/xl/drawings/drawing128.xml" ContentType="application/vnd.openxmlformats-officedocument.drawing+xml"/>
  <Override PartName="/xl/drawings/drawing129.xml" ContentType="application/vnd.openxmlformats-officedocument.drawing+xml"/>
  <Override PartName="/xl/tables/table50.xml" ContentType="application/vnd.openxmlformats-officedocument.spreadsheetml.table+xml"/>
  <Override PartName="/xl/charts/chart56.xml" ContentType="application/vnd.openxmlformats-officedocument.drawingml.chart+xml"/>
  <Override PartName="/xl/charts/style52.xml" ContentType="application/vnd.ms-office.chartstyle+xml"/>
  <Override PartName="/xl/charts/colors52.xml" ContentType="application/vnd.ms-office.chartcolorstyle+xml"/>
  <Override PartName="/xl/drawings/drawing130.xml" ContentType="application/vnd.openxmlformats-officedocument.drawingml.chartshapes+xml"/>
  <Override PartName="/xl/drawings/drawing131.xml" ContentType="application/vnd.openxmlformats-officedocument.drawing+xml"/>
  <Override PartName="/xl/tables/table51.xml" ContentType="application/vnd.openxmlformats-officedocument.spreadsheetml.table+xml"/>
  <Override PartName="/xl/charts/chart57.xml" ContentType="application/vnd.openxmlformats-officedocument.drawingml.chart+xml"/>
  <Override PartName="/xl/charts/style53.xml" ContentType="application/vnd.ms-office.chartstyle+xml"/>
  <Override PartName="/xl/charts/colors53.xml" ContentType="application/vnd.ms-office.chartcolorstyle+xml"/>
  <Override PartName="/xl/charts/chart58.xml" ContentType="application/vnd.openxmlformats-officedocument.drawingml.chart+xml"/>
  <Override PartName="/xl/charts/style54.xml" ContentType="application/vnd.ms-office.chartstyle+xml"/>
  <Override PartName="/xl/charts/colors54.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19"/>
  <workbookPr codeName="ThisWorkbook" defaultThemeVersion="124226"/>
  <mc:AlternateContent xmlns:mc="http://schemas.openxmlformats.org/markup-compatibility/2006">
    <mc:Choice Requires="x15">
      <x15ac:absPath xmlns:x15ac="http://schemas.microsoft.com/office/spreadsheetml/2010/11/ac" url="C:\Users\gilma.santana\OneDrive - cnss.gob.do\Escritorio\Informe Febrero 2025\"/>
    </mc:Choice>
  </mc:AlternateContent>
  <xr:revisionPtr revIDLastSave="9" documentId="11_775DEC74C39740B82F7E4FE96635E123196E8563" xr6:coauthVersionLast="47" xr6:coauthVersionMax="47" xr10:uidLastSave="{37B2F9BA-7E4C-4A41-BD10-A4BEC92789BC}"/>
  <bookViews>
    <workbookView xWindow="0" yWindow="0" windowWidth="19515" windowHeight="6090" tabRatio="878" firstSheet="29" activeTab="97" xr2:uid="{00000000-000D-0000-FFFF-FFFF00000000}"/>
  </bookViews>
  <sheets>
    <sheet name="Present.Aprob." sheetId="483" state="hidden" r:id="rId1"/>
    <sheet name="Fecha_publicación " sheetId="474" state="hidden" r:id="rId2"/>
    <sheet name="Present. " sheetId="482" r:id="rId3"/>
    <sheet name="Contenido" sheetId="453" r:id="rId4"/>
    <sheet name="SDSS Definiciones_1 " sheetId="245" r:id="rId5"/>
    <sheet name="SDSS Definiciones_2" sheetId="247" r:id="rId6"/>
    <sheet name=" SDSS Definiciones_3" sheetId="246" r:id="rId7"/>
    <sheet name="SDSS Definiciones_4" sheetId="248" r:id="rId8"/>
    <sheet name="I.1. Ley 87-01 (2)" sheetId="372" r:id="rId9"/>
    <sheet name="I.2. Org. SDSS" sheetId="376" r:id="rId10"/>
    <sheet name="I.3. Reg. y Seg." sheetId="313" r:id="rId11"/>
    <sheet name="I.4. Seg. y Ben." sheetId="314" r:id="rId12"/>
    <sheet name="II.SDSS" sheetId="298" r:id="rId13"/>
    <sheet name="II.1. SDSS.Definición" sheetId="329" r:id="rId14"/>
    <sheet name="II.2.Analisis SDSS" sheetId="404" r:id="rId15"/>
    <sheet name="II.3. Empl x sector " sheetId="335" r:id="rId16"/>
    <sheet name=" II.4.Empr x No. de empl" sheetId="336" r:id="rId17"/>
    <sheet name="III.1.SFS" sheetId="327" r:id="rId18"/>
    <sheet name="III.1.1a. Def. Afil. SFS1" sheetId="317" r:id="rId19"/>
    <sheet name="III.1.1b.Def. de Afili. SFS2  " sheetId="330" r:id="rId20"/>
    <sheet name="III.1.2.Analisis SFS" sheetId="405" r:id="rId21"/>
    <sheet name="III.1.3.Afil.SFSPob.Nac." sheetId="333" r:id="rId22"/>
    <sheet name="III.1.4.Afil. SFS" sheetId="489" r:id="rId23"/>
    <sheet name="III.1.5.Afil. SFS x sexo" sheetId="427" r:id="rId24"/>
    <sheet name="III.2. SFS.RC" sheetId="299" r:id="rId25"/>
    <sheet name="III.2.1.Afil. SFS.RC " sheetId="322" r:id="rId26"/>
    <sheet name="III.2.2. Afil. SFS RC Anual " sheetId="402" r:id="rId27"/>
    <sheet name="III.2.3.Afil. SFS RC X sex.tipo" sheetId="434" r:id="rId28"/>
    <sheet name="III.3.SFS.RS" sheetId="294" r:id="rId29"/>
    <sheet name="III.3.1.Analis.Afil. SFS.RS1  " sheetId="323" r:id="rId30"/>
    <sheet name="III.3.2. Afil anual SFS RS " sheetId="342" r:id="rId31"/>
    <sheet name="III.3.3.Afil.SFSRSsex tipo " sheetId="435" r:id="rId32"/>
    <sheet name="III.4.Afil.RET" sheetId="295" r:id="rId33"/>
    <sheet name="III.4.1.Afil.RET1" sheetId="324" r:id="rId34"/>
    <sheet name=" III.4.2.Afil. SFSP Anual." sheetId="377" r:id="rId35"/>
    <sheet name="III.5.SVDS" sheetId="297" r:id="rId36"/>
    <sheet name="III.5.1.Definición Afil. SVDS" sheetId="350" r:id="rId37"/>
    <sheet name="III.5.2.Analisis Afil. SVDS" sheetId="406" r:id="rId38"/>
    <sheet name="III.5.3.Afil. SVDS" sheetId="407" r:id="rId39"/>
    <sheet name="III.5.4.Afil. cotiz." sheetId="374" r:id="rId40"/>
    <sheet name="III.5.5.Cotiz. x rango de edad" sheetId="272" r:id="rId41"/>
    <sheet name="III.5.6.Cotiz x sal. min. cot." sheetId="273" r:id="rId42"/>
    <sheet name="III.5.7.Cot.Afil X Sexo" sheetId="380" r:id="rId43"/>
    <sheet name="III.5.8.Traspasos anual" sheetId="381" r:id="rId44"/>
    <sheet name="III.5.9.Trasp. recibidos" sheetId="382" r:id="rId45"/>
    <sheet name="III.5.10.Trasp. cedidos" sheetId="383" r:id="rId46"/>
    <sheet name="III.5.11.Trasp. netos" sheetId="384" r:id="rId47"/>
    <sheet name="III.6.SRL" sheetId="300" r:id="rId48"/>
    <sheet name="III.6.1.Definición Afil. SRL" sheetId="356" r:id="rId49"/>
    <sheet name="III.6.2.Afil. SRL.RC1 " sheetId="355" r:id="rId50"/>
    <sheet name="III.6.3.Afil. SRL" sheetId="385" r:id="rId51"/>
    <sheet name="III.6.4.Afil. SRL x sexoy edad" sheetId="386" r:id="rId52"/>
    <sheet name="III.6.6.ID. Accidentabilidad" sheetId="389" r:id="rId53"/>
    <sheet name="IV.1a.Definición Ing.Gastos)" sheetId="363" r:id="rId54"/>
    <sheet name="IV.1b.Definición Ing.Gastos" sheetId="371" r:id="rId55"/>
    <sheet name="IV. ING._ EGR" sheetId="361" r:id="rId56"/>
    <sheet name="IV.1.2. Analisis Ing.Egr" sheetId="408" r:id="rId57"/>
    <sheet name="IV.1.3. Ingr y egr SDSS" sheetId="449" r:id="rId58"/>
    <sheet name="IV.1.4. Recaudo x sector" sheetId="400" r:id="rId59"/>
    <sheet name="IV.1.5 Rec. x origen" sheetId="401" state="hidden" r:id="rId60"/>
    <sheet name="IV.2.1 AnálisisIng.Egr.Seg" sheetId="441" r:id="rId61"/>
    <sheet name="IV.2.2. Pagos SFS A" sheetId="391" r:id="rId62"/>
    <sheet name="IV.2.4.Pagos x ARS" sheetId="450" r:id="rId63"/>
    <sheet name="IV.2.7.INV_SFS x Entidad" sheetId="179" r:id="rId64"/>
    <sheet name="IV.2.8.INV_SFS x cuentas" sheetId="177" r:id="rId65"/>
    <sheet name="IV.2.9.Aport. GOB. y Pagos RS" sheetId="72" r:id="rId66"/>
    <sheet name="IV.2.10 Pagos.SFS Pens." sheetId="447" r:id="rId67"/>
    <sheet name="IV.3.1.AnálisisIng.Eg.SVDS" sheetId="442" r:id="rId68"/>
    <sheet name="IV.3.2.Pagos_ SVDS" sheetId="276" r:id="rId69"/>
    <sheet name="IV.3.3.Pagos anuales x cuentas" sheetId="29" r:id="rId70"/>
    <sheet name="IV.3.4.Pago Entidades" sheetId="444" r:id="rId71"/>
    <sheet name="IV.3.5.Patrim. fp anual" sheetId="283" r:id="rId72"/>
    <sheet name="IV.3.6.Cartera de inv fp" sheetId="486" r:id="rId73"/>
    <sheet name="IV.3.7. Rent. nom. de los FP" sheetId="394" r:id="rId74"/>
    <sheet name="IV.3.8.Rentab.Real" sheetId="395" r:id="rId75"/>
    <sheet name="IV.3.9 Cartera Comp." sheetId="490" r:id="rId76"/>
    <sheet name="IV.4.1. Analisis " sheetId="443" r:id="rId77"/>
    <sheet name="IV.4.2.Pagos ARL A" sheetId="78" r:id="rId78"/>
    <sheet name="V.BENEFICIOS" sheetId="362" r:id="rId79"/>
    <sheet name="V.1.1 SUBSIDIO_SFS" sheetId="364" r:id="rId80"/>
    <sheet name="V.1.2.SUBSIDIO_SFS Def." sheetId="437" r:id="rId81"/>
    <sheet name="V.2.1.Análisis" sheetId="438" r:id="rId82"/>
    <sheet name=" V.2.2.Benef. subsid " sheetId="397" r:id="rId83"/>
    <sheet name="V.2.3. Monto subsid." sheetId="396" r:id="rId84"/>
    <sheet name="V.3.PENSIONES_SVDS" sheetId="365" r:id="rId85"/>
    <sheet name="V.3.1. Def-Análisis pens." sheetId="440" r:id="rId86"/>
    <sheet name="V.3.2 Pensiones por año" sheetId="282" r:id="rId87"/>
    <sheet name="V.3.3.Pens.Disc. AFP" sheetId="308" r:id="rId88"/>
    <sheet name="V.4.SOLIC_BEN_ARL" sheetId="366" r:id="rId89"/>
    <sheet name="V.4.1.Def-Analisis   " sheetId="415" r:id="rId90"/>
    <sheet name="V.4.2.NA. Reportes ARL" sheetId="215" r:id="rId91"/>
    <sheet name="V.4.3. NA.Cant. accid x región" sheetId="217" r:id="rId92"/>
    <sheet name="V.4.4.NA.Cant. accid x Prov" sheetId="452" r:id="rId93"/>
    <sheet name="V.4.5. NA.Cant. accid x sector" sheetId="222" r:id="rId94"/>
    <sheet name="V.4.6. Accid x sexo" sheetId="224" r:id="rId95"/>
    <sheet name="V.4.7. Accid x rango de edad" sheetId="226" r:id="rId96"/>
    <sheet name="Resumen " sheetId="491" state="hidden" r:id="rId97"/>
    <sheet name="VI.1. Analisis CBSS" sheetId="457" r:id="rId98"/>
    <sheet name="VII.2.CBSS-Tramit." sheetId="459" r:id="rId99"/>
    <sheet name="VII.3.CBSS-Benef" sheetId="465" r:id="rId100"/>
    <sheet name="Hoja1" sheetId="484" state="hidden" r:id="rId101"/>
  </sheets>
  <externalReferences>
    <externalReference r:id="rId102"/>
    <externalReference r:id="rId103"/>
    <externalReference r:id="rId104"/>
    <externalReference r:id="rId105"/>
    <externalReference r:id="rId106"/>
    <externalReference r:id="rId107"/>
    <externalReference r:id="rId108"/>
    <externalReference r:id="rId109"/>
  </externalReferences>
  <definedNames>
    <definedName name="\M" localSheetId="22">#REF!</definedName>
    <definedName name="\M" localSheetId="72">#REF!</definedName>
    <definedName name="\M" localSheetId="75">#REF!</definedName>
    <definedName name="\M" localSheetId="0">#REF!</definedName>
    <definedName name="\M" localSheetId="96">#REF!</definedName>
    <definedName name="\M">#REF!</definedName>
    <definedName name="\N" localSheetId="22">#REF!</definedName>
    <definedName name="\N" localSheetId="72">#REF!</definedName>
    <definedName name="\N" localSheetId="75">#REF!</definedName>
    <definedName name="\N" localSheetId="0">#REF!</definedName>
    <definedName name="\N" localSheetId="96">#REF!</definedName>
    <definedName name="\N">#REF!</definedName>
    <definedName name="_xlnm._FilterDatabase" localSheetId="27" hidden="1">'III.2.3.Afil. SFS RC X sex.tipo'!$A$4:$H$23</definedName>
    <definedName name="_xlnm._FilterDatabase" localSheetId="31" hidden="1">'III.3.3.Afil.SFSRSsex tipo '!$B$4:$G$23</definedName>
    <definedName name="_xlnm._FilterDatabase" localSheetId="62" hidden="1">'IV.2.4.Pagos x ARS'!$B$4:$F$55</definedName>
    <definedName name="_xlnm._FilterDatabase" localSheetId="73" hidden="1">'IV.3.7. Rent. nom. de los FP'!$A$5:$C$41</definedName>
    <definedName name="AAA" localSheetId="22">#REF!</definedName>
    <definedName name="AAA" localSheetId="72">#REF!</definedName>
    <definedName name="AAA" localSheetId="75">#REF!</definedName>
    <definedName name="AAA" localSheetId="0">#REF!</definedName>
    <definedName name="AAA" localSheetId="96">#REF!</definedName>
    <definedName name="AAA">#REF!</definedName>
    <definedName name="Afil" localSheetId="1">'[1]7.7.6'!#REF!</definedName>
    <definedName name="Afil" localSheetId="8">'[1]7.7.6'!#REF!</definedName>
    <definedName name="Afil" localSheetId="14">'[1]7.7.6'!#REF!</definedName>
    <definedName name="Afil" localSheetId="20">'[1]7.7.6'!#REF!</definedName>
    <definedName name="Afil" localSheetId="22">'[1]7.7.6'!#REF!</definedName>
    <definedName name="Afil" localSheetId="23">'[1]7.7.6'!#REF!</definedName>
    <definedName name="Afil" localSheetId="27">'[1]7.7.6'!#REF!</definedName>
    <definedName name="Afil" localSheetId="31">'[1]7.7.6'!#REF!</definedName>
    <definedName name="Afil" localSheetId="37">'[1]7.7.6'!#REF!</definedName>
    <definedName name="Afil" localSheetId="56">'[1]7.7.6'!#REF!</definedName>
    <definedName name="Afil" localSheetId="57">'[1]7.7.6'!#REF!</definedName>
    <definedName name="Afil" localSheetId="54">'[1]7.7.6'!#REF!</definedName>
    <definedName name="Afil" localSheetId="72">'[1]7.7.6'!#REF!</definedName>
    <definedName name="Afil" localSheetId="75">'[1]7.7.6'!#REF!</definedName>
    <definedName name="Afil" localSheetId="0">'[1]7.7.6'!#REF!</definedName>
    <definedName name="Afil" localSheetId="96">'[1]7.7.6'!#REF!</definedName>
    <definedName name="Afil" localSheetId="80">'[1]7.7.6'!#REF!</definedName>
    <definedName name="Afil" localSheetId="97">'[1]7.7.6'!#REF!</definedName>
    <definedName name="Afil" localSheetId="98">'[1]7.7.6'!#REF!</definedName>
    <definedName name="Afil" localSheetId="99">'[1]7.7.6'!#REF!</definedName>
    <definedName name="Afil">'[1]7.7.6'!#REF!</definedName>
    <definedName name="Afiliacion2" localSheetId="1">'[1]7.7.6'!#REF!</definedName>
    <definedName name="Afiliacion2" localSheetId="22">'[1]7.7.6'!#REF!</definedName>
    <definedName name="Afiliacion2" localSheetId="57">'[1]7.7.6'!#REF!</definedName>
    <definedName name="Afiliacion2" localSheetId="72">'[1]7.7.6'!#REF!</definedName>
    <definedName name="Afiliacion2" localSheetId="75">'[1]7.7.6'!#REF!</definedName>
    <definedName name="Afiliacion2" localSheetId="0">'[1]7.7.6'!#REF!</definedName>
    <definedName name="Afiliacion2" localSheetId="96">'[1]7.7.6'!#REF!</definedName>
    <definedName name="Afiliacion2" localSheetId="80">'[1]7.7.6'!#REF!</definedName>
    <definedName name="Afiliacion2" localSheetId="97">'[1]7.7.6'!#REF!</definedName>
    <definedName name="Afiliacion2" localSheetId="98">'[1]7.7.6'!#REF!</definedName>
    <definedName name="Afiliacion2" localSheetId="99">'[1]7.7.6'!#REF!</definedName>
    <definedName name="Afiliacion2">'[1]7.7.6'!#REF!</definedName>
    <definedName name="AfiliadoSexo">#REF!</definedName>
    <definedName name="Analisis" localSheetId="1">'[1]7.7.6'!#REF!</definedName>
    <definedName name="Analisis" localSheetId="22">'[1]7.7.6'!#REF!</definedName>
    <definedName name="Analisis" localSheetId="23">'[1]7.7.6'!#REF!</definedName>
    <definedName name="Analisis" localSheetId="27">'[1]7.7.6'!#REF!</definedName>
    <definedName name="Analisis" localSheetId="31">'[1]7.7.6'!#REF!</definedName>
    <definedName name="Analisis" localSheetId="56">'[1]7.7.6'!#REF!</definedName>
    <definedName name="Analisis" localSheetId="57">'[1]7.7.6'!#REF!</definedName>
    <definedName name="Analisis" localSheetId="72">'[1]7.7.6'!#REF!</definedName>
    <definedName name="Analisis" localSheetId="75">'[1]7.7.6'!#REF!</definedName>
    <definedName name="Analisis" localSheetId="0">'[1]7.7.6'!#REF!</definedName>
    <definedName name="Analisis" localSheetId="96">'[1]7.7.6'!#REF!</definedName>
    <definedName name="Analisis" localSheetId="80">'[1]7.7.6'!#REF!</definedName>
    <definedName name="Analisis" localSheetId="97">'[1]7.7.6'!#REF!</definedName>
    <definedName name="Analisis" localSheetId="98">'[1]7.7.6'!#REF!</definedName>
    <definedName name="Analisis" localSheetId="99">'[1]7.7.6'!#REF!</definedName>
    <definedName name="Analisis">'[1]7.7.6'!#REF!</definedName>
    <definedName name="_xlnm.Print_Area" localSheetId="16">' II.4.Empr x No. de empl'!$A$1:$I$60</definedName>
    <definedName name="_xlnm.Print_Area" localSheetId="34">' III.4.2.Afil. SFSP Anual.'!$A$1:$G$52</definedName>
    <definedName name="_xlnm.Print_Area" localSheetId="6">' SDSS Definiciones_3'!$A$1:$K$20</definedName>
    <definedName name="_xlnm.Print_Area" localSheetId="82">' V.2.2.Benef. subsid '!$A$1:$I$37</definedName>
    <definedName name="_xlnm.Print_Area" localSheetId="3">Contenido!$A$1:$A$157</definedName>
    <definedName name="_xlnm.Print_Area" localSheetId="1">'Fecha_publicación '!$A$1:$D$43</definedName>
    <definedName name="_xlnm.Print_Area" localSheetId="8">'I.1. Ley 87-01 (2)'!$A$1:$L$47</definedName>
    <definedName name="_xlnm.Print_Area" localSheetId="9">'I.2. Org. SDSS'!$A$1:$M$64</definedName>
    <definedName name="_xlnm.Print_Area" localSheetId="10">'I.3. Reg. y Seg.'!$A$1:$Q$57</definedName>
    <definedName name="_xlnm.Print_Area" localSheetId="11">'I.4. Seg. y Ben.'!$A$1:$M$39</definedName>
    <definedName name="_xlnm.Print_Area" localSheetId="13">'II.1. SDSS.Definición'!$A$1:$N$48</definedName>
    <definedName name="_xlnm.Print_Area" localSheetId="14">'II.2.Analisis SDSS'!$A$1:$J$40</definedName>
    <definedName name="_xlnm.Print_Area" localSheetId="15">'II.3. Empl x sector '!$A$1:$L$40</definedName>
    <definedName name="_xlnm.Print_Area" localSheetId="12">II.SDSS!$A$1:$M$45</definedName>
    <definedName name="_xlnm.Print_Area" localSheetId="18">'III.1.1a. Def. Afil. SFS1'!$A$1:$M$43</definedName>
    <definedName name="_xlnm.Print_Area" localSheetId="19">'III.1.1b.Def. de Afili. SFS2  '!$A$1:$M$43</definedName>
    <definedName name="_xlnm.Print_Area" localSheetId="20">'III.1.2.Analisis SFS'!$A$1:$L$56</definedName>
    <definedName name="_xlnm.Print_Area" localSheetId="21">'III.1.3.Afil.SFSPob.Nac.'!$A$1:$J$60</definedName>
    <definedName name="_xlnm.Print_Area" localSheetId="22">'III.1.4.Afil. SFS'!$A$1:$K$41</definedName>
    <definedName name="_xlnm.Print_Area" localSheetId="23">'III.1.5.Afil. SFS x sexo'!$A$1:$S$38</definedName>
    <definedName name="_xlnm.Print_Area" localSheetId="17">'III.1.SFS'!$A$1:$M$45</definedName>
    <definedName name="_xlnm.Print_Area" localSheetId="24">'III.2. SFS.RC'!$A$1:$K$45</definedName>
    <definedName name="_xlnm.Print_Area" localSheetId="25">'III.2.1.Afil. SFS.RC '!$A$1:$K$41</definedName>
    <definedName name="_xlnm.Print_Area" localSheetId="26">'III.2.2. Afil. SFS RC Anual '!$A$1:$J$59</definedName>
    <definedName name="_xlnm.Print_Area" localSheetId="27">'III.2.3.Afil. SFS RC X sex.tipo'!$A$1:$L$43</definedName>
    <definedName name="_xlnm.Print_Area" localSheetId="29">'III.3.1.Analis.Afil. SFS.RS1  '!$A$1:$J$41</definedName>
    <definedName name="_xlnm.Print_Area" localSheetId="30">'III.3.2. Afil anual SFS RS '!$B$1:$M$53</definedName>
    <definedName name="_xlnm.Print_Area" localSheetId="31">'III.3.3.Afil.SFSRSsex tipo '!$B$1:$J$51</definedName>
    <definedName name="_xlnm.Print_Area" localSheetId="28">'III.3.SFS.RS'!$A$1:$M$39</definedName>
    <definedName name="_xlnm.Print_Area" localSheetId="33">'III.4.1.Afil.RET1'!$A$1:$L$33</definedName>
    <definedName name="_xlnm.Print_Area" localSheetId="32">'III.4.Afil.RET'!$A$1:$M$45</definedName>
    <definedName name="_xlnm.Print_Area" localSheetId="36">'III.5.1.Definición Afil. SVDS'!$A$1:$M$46</definedName>
    <definedName name="_xlnm.Print_Area" localSheetId="45">'III.5.10.Trasp. cedidos'!$A$1:$O$57</definedName>
    <definedName name="_xlnm.Print_Area" localSheetId="46">'III.5.11.Trasp. netos'!$A$1:$O$61</definedName>
    <definedName name="_xlnm.Print_Area" localSheetId="37">'III.5.2.Analisis Afil. SVDS'!$A$1:$I$42</definedName>
    <definedName name="_xlnm.Print_Area" localSheetId="38">'III.5.3.Afil. SVDS'!$A$1:$L$69</definedName>
    <definedName name="_xlnm.Print_Area" localSheetId="39">'III.5.4.Afil. cotiz.'!$A$1:$N$69</definedName>
    <definedName name="_xlnm.Print_Area" localSheetId="40">'III.5.5.Cotiz. x rango de edad'!$A$1:$H$40</definedName>
    <definedName name="_xlnm.Print_Area" localSheetId="41">'III.5.6.Cotiz x sal. min. cot.'!$A$1:$I$38</definedName>
    <definedName name="_xlnm.Print_Area" localSheetId="42">'III.5.7.Cot.Afil X Sexo'!$A$1:$M$70</definedName>
    <definedName name="_xlnm.Print_Area" localSheetId="43">'III.5.8.Traspasos anual'!$A$1:$Q$53</definedName>
    <definedName name="_xlnm.Print_Area" localSheetId="44">'III.5.9.Trasp. recibidos'!$A$1:$O$70</definedName>
    <definedName name="_xlnm.Print_Area" localSheetId="35">'III.5.SVDS'!$A$1:$P$53</definedName>
    <definedName name="_xlnm.Print_Area" localSheetId="48">'III.6.1.Definición Afil. SRL'!$A$1:$M$49</definedName>
    <definedName name="_xlnm.Print_Area" localSheetId="49">'III.6.2.Afil. SRL.RC1 '!$A$1:$G$26</definedName>
    <definedName name="_xlnm.Print_Area" localSheetId="50">'III.6.3.Afil. SRL'!$A$1:$L$80</definedName>
    <definedName name="_xlnm.Print_Area" localSheetId="51">'III.6.4.Afil. SRL x sexoy edad'!$A$1:$K$70</definedName>
    <definedName name="_xlnm.Print_Area" localSheetId="52">'III.6.6.ID. Accidentabilidad'!$A$1:$M$61</definedName>
    <definedName name="_xlnm.Print_Area" localSheetId="47">'III.6.SRL'!$A$1:$L$34</definedName>
    <definedName name="_xlnm.Print_Area" localSheetId="55">'IV. ING._ EGR'!$A$1:$L$34</definedName>
    <definedName name="_xlnm.Print_Area" localSheetId="56">'IV.1.2. Analisis Ing.Egr'!$A$1:$L$40</definedName>
    <definedName name="_xlnm.Print_Area" localSheetId="57">'IV.1.3. Ingr y egr SDSS'!$A$1:$K$72</definedName>
    <definedName name="_xlnm.Print_Area" localSheetId="58">'IV.1.4. Recaudo x sector'!$A$1:$G$34</definedName>
    <definedName name="_xlnm.Print_Area" localSheetId="59">'IV.1.5 Rec. x origen'!$A$1:$I$53</definedName>
    <definedName name="_xlnm.Print_Area" localSheetId="53">'IV.1a.Definición Ing.Gastos)'!$A$1:$P$67</definedName>
    <definedName name="_xlnm.Print_Area" localSheetId="54">'IV.1b.Definición Ing.Gastos'!$A$1:$M$35</definedName>
    <definedName name="_xlnm.Print_Area" localSheetId="60">'IV.2.1 AnálisisIng.Egr.Seg'!$A$1:$L$50</definedName>
    <definedName name="_xlnm.Print_Area" localSheetId="66">'IV.2.10 Pagos.SFS Pens.'!$A$1:$J$46</definedName>
    <definedName name="_xlnm.Print_Area" localSheetId="61">'IV.2.2. Pagos SFS A'!$A$1:$M$46</definedName>
    <definedName name="_xlnm.Print_Area" localSheetId="62">'IV.2.4.Pagos x ARS'!$A$1:$J$73</definedName>
    <definedName name="_xlnm.Print_Area" localSheetId="63">'IV.2.7.INV_SFS x Entidad'!$A$1:$D$44</definedName>
    <definedName name="_xlnm.Print_Area" localSheetId="64">'IV.2.8.INV_SFS x cuentas'!$A$1:$E$49</definedName>
    <definedName name="_xlnm.Print_Area" localSheetId="65">'IV.2.9.Aport. GOB. y Pagos RS'!$A$1:$K$68</definedName>
    <definedName name="_xlnm.Print_Area" localSheetId="67">'IV.3.1.AnálisisIng.Eg.SVDS'!$A$1:$K$52</definedName>
    <definedName name="_xlnm.Print_Area" localSheetId="68">'IV.3.2.Pagos_ SVDS'!$A$1:$I$64</definedName>
    <definedName name="_xlnm.Print_Area" localSheetId="69">'IV.3.3.Pagos anuales x cuentas'!$A$1:$H$51</definedName>
    <definedName name="_xlnm.Print_Area" localSheetId="70">'IV.3.4.Pago Entidades'!$A$1:$H$71</definedName>
    <definedName name="_xlnm.Print_Area" localSheetId="71">'IV.3.5.Patrim. fp anual'!$A$1:$I$41</definedName>
    <definedName name="_xlnm.Print_Area" localSheetId="72">'IV.3.6.Cartera de inv fp'!$A$1:$E$51</definedName>
    <definedName name="_xlnm.Print_Area" localSheetId="73">'IV.3.7. Rent. nom. de los FP'!$A$1:$L$84</definedName>
    <definedName name="_xlnm.Print_Area" localSheetId="74">'IV.3.8.Rentab.Real'!$A$1:$M$72</definedName>
    <definedName name="_xlnm.Print_Area" localSheetId="75">'IV.3.9 Cartera Comp.'!$A$1:$D$52</definedName>
    <definedName name="_xlnm.Print_Area" localSheetId="76">'IV.4.1. Analisis '!$A$1:$H$19</definedName>
    <definedName name="_xlnm.Print_Area" localSheetId="77">'IV.4.2.Pagos ARL A'!$A$1:$K$63</definedName>
    <definedName name="_xlnm.Print_Area" localSheetId="2">'Present. '!$A$1:$K$89</definedName>
    <definedName name="_xlnm.Print_Area" localSheetId="0">'Present.Aprob.'!$A$1:$K$35</definedName>
    <definedName name="_xlnm.Print_Area" localSheetId="96">'Resumen '!$A$1:$M$106</definedName>
    <definedName name="_xlnm.Print_Area" localSheetId="4">'SDSS Definiciones_1 '!$A$1:$L$49</definedName>
    <definedName name="_xlnm.Print_Area" localSheetId="5">'SDSS Definiciones_2'!$A$1:$K$8</definedName>
    <definedName name="_xlnm.Print_Area" localSheetId="7">'SDSS Definiciones_4'!$A$1:$N$12</definedName>
    <definedName name="_xlnm.Print_Area" localSheetId="79">'V.1.1 SUBSIDIO_SFS'!$A$1:$P$42</definedName>
    <definedName name="_xlnm.Print_Area" localSheetId="80">'V.1.2.SUBSIDIO_SFS Def.'!$A$1:$O$46</definedName>
    <definedName name="_xlnm.Print_Area" localSheetId="81">'V.2.1.Análisis'!$A$1:$L$31</definedName>
    <definedName name="_xlnm.Print_Area" localSheetId="83">'V.2.3. Monto subsid.'!$A$1:$J$42</definedName>
    <definedName name="_xlnm.Print_Area" localSheetId="85">'V.3.1. Def-Análisis pens.'!$A$1:$L$31</definedName>
    <definedName name="_xlnm.Print_Area" localSheetId="86">'V.3.2 Pensiones por año'!$A$1:$K$72</definedName>
    <definedName name="_xlnm.Print_Area" localSheetId="87">'V.3.3.Pens.Disc. AFP'!$A$1:$J$52</definedName>
    <definedName name="_xlnm.Print_Area" localSheetId="84">'V.3.PENSIONES_SVDS'!$A$1:$L$38</definedName>
    <definedName name="_xlnm.Print_Area" localSheetId="89">'V.4.1.Def-Analisis   '!$A$1:$J$41</definedName>
    <definedName name="_xlnm.Print_Area" localSheetId="90">'V.4.2.NA. Reportes ARL'!$A$1:$J$60</definedName>
    <definedName name="_xlnm.Print_Area" localSheetId="91">'V.4.3. NA.Cant. accid x región'!$A$1:$R$66</definedName>
    <definedName name="_xlnm.Print_Area" localSheetId="92">'V.4.4.NA.Cant. accid x Prov'!$A$1:$J$81</definedName>
    <definedName name="_xlnm.Print_Area" localSheetId="93">'V.4.5. NA.Cant. accid x sector'!$A$1:$I$57</definedName>
    <definedName name="_xlnm.Print_Area" localSheetId="94">'V.4.6. Accid x sexo'!$A$1:$I$55</definedName>
    <definedName name="_xlnm.Print_Area" localSheetId="95">'V.4.7. Accid x rango de edad'!$A$1:$M$63</definedName>
    <definedName name="_xlnm.Print_Area" localSheetId="88">'V.4.SOLIC_BEN_ARL'!$A$1:$M$41</definedName>
    <definedName name="_xlnm.Print_Area" localSheetId="78">V.BENEFICIOS!$A$1:$L$34</definedName>
    <definedName name="_xlnm.Print_Area" localSheetId="97">'VI.1. Analisis CBSS'!$A$1:$J$38</definedName>
    <definedName name="_xlnm.Print_Area" localSheetId="98">'VII.2.CBSS-Tramit.'!$A$1:$I$32</definedName>
    <definedName name="_xlnm.Print_Area" localSheetId="99">'VII.3.CBSS-Benef'!$A$1:$H$45</definedName>
    <definedName name="Área_de_impresión1">'[1]7.7.6'!$A$1:$AQ$58</definedName>
    <definedName name="Área_de_impresión2" localSheetId="1">'[1]7.7.6'!#REF!</definedName>
    <definedName name="Área_de_impresión2" localSheetId="8">'[1]7.7.6'!#REF!</definedName>
    <definedName name="Área_de_impresión2" localSheetId="14">'[1]7.7.6'!#REF!</definedName>
    <definedName name="Área_de_impresión2" localSheetId="20">'[1]7.7.6'!#REF!</definedName>
    <definedName name="Área_de_impresión2" localSheetId="22">'[1]7.7.6'!#REF!</definedName>
    <definedName name="Área_de_impresión2" localSheetId="23">'[1]7.7.6'!#REF!</definedName>
    <definedName name="Área_de_impresión2" localSheetId="27">'[1]7.7.6'!#REF!</definedName>
    <definedName name="Área_de_impresión2" localSheetId="31">'[1]7.7.6'!#REF!</definedName>
    <definedName name="Área_de_impresión2" localSheetId="36">'[1]7.7.6'!#REF!</definedName>
    <definedName name="Área_de_impresión2" localSheetId="37">'[1]7.7.6'!#REF!</definedName>
    <definedName name="Área_de_impresión2" localSheetId="48">'[1]7.7.6'!#REF!</definedName>
    <definedName name="Área_de_impresión2" localSheetId="49">'[1]7.7.6'!#REF!</definedName>
    <definedName name="Área_de_impresión2" localSheetId="55">'[1]7.7.6'!#REF!</definedName>
    <definedName name="Área_de_impresión2" localSheetId="56">'[1]7.7.6'!#REF!</definedName>
    <definedName name="Área_de_impresión2" localSheetId="57">'[1]7.7.6'!#REF!</definedName>
    <definedName name="Área_de_impresión2" localSheetId="53">'[1]7.7.6'!#REF!</definedName>
    <definedName name="Área_de_impresión2" localSheetId="54">'[1]7.7.6'!#REF!</definedName>
    <definedName name="Área_de_impresión2" localSheetId="70">'[1]7.7.6'!#REF!</definedName>
    <definedName name="Área_de_impresión2" localSheetId="72">'[1]7.7.6'!#REF!</definedName>
    <definedName name="Área_de_impresión2" localSheetId="75">'[1]7.7.6'!#REF!</definedName>
    <definedName name="Área_de_impresión2" localSheetId="0">'[1]7.7.6'!#REF!</definedName>
    <definedName name="Área_de_impresión2" localSheetId="96">'[1]7.7.6'!#REF!</definedName>
    <definedName name="Área_de_impresión2" localSheetId="79">'[1]7.7.6'!#REF!</definedName>
    <definedName name="Área_de_impresión2" localSheetId="80">'[1]7.7.6'!#REF!</definedName>
    <definedName name="Área_de_impresión2" localSheetId="84">'[1]7.7.6'!#REF!</definedName>
    <definedName name="Área_de_impresión2" localSheetId="88">'[1]7.7.6'!#REF!</definedName>
    <definedName name="Área_de_impresión2" localSheetId="78">'[1]7.7.6'!#REF!</definedName>
    <definedName name="Área_de_impresión2" localSheetId="97">'[1]7.7.6'!#REF!</definedName>
    <definedName name="Área_de_impresión2" localSheetId="98">'[1]7.7.6'!#REF!</definedName>
    <definedName name="Área_de_impresión2" localSheetId="99">'[1]7.7.6'!#REF!</definedName>
    <definedName name="Área_de_impresión2">'[1]7.7.6'!#REF!</definedName>
    <definedName name="Author" hidden="1">"Andoni Rdgz Elcano www.TodoExcel.com"</definedName>
    <definedName name="BEN" localSheetId="1">'[1]7.7.6'!#REF!</definedName>
    <definedName name="BEN" localSheetId="8">'[1]7.7.6'!#REF!</definedName>
    <definedName name="BEN" localSheetId="14">'[1]7.7.6'!#REF!</definedName>
    <definedName name="BEN" localSheetId="20">'[1]7.7.6'!#REF!</definedName>
    <definedName name="BEN" localSheetId="22">'[1]7.7.6'!#REF!</definedName>
    <definedName name="BEN" localSheetId="23">'[1]7.7.6'!#REF!</definedName>
    <definedName name="BEN" localSheetId="27">'[1]7.7.6'!#REF!</definedName>
    <definedName name="BEN" localSheetId="31">'[1]7.7.6'!#REF!</definedName>
    <definedName name="BEN" localSheetId="37">'[1]7.7.6'!#REF!</definedName>
    <definedName name="BEN" localSheetId="56">'[1]7.7.6'!#REF!</definedName>
    <definedName name="BEN" localSheetId="57">'[1]7.7.6'!#REF!</definedName>
    <definedName name="BEN" localSheetId="54">'[1]7.7.6'!#REF!</definedName>
    <definedName name="BEN" localSheetId="72">'[1]7.7.6'!#REF!</definedName>
    <definedName name="BEN" localSheetId="75">'[1]7.7.6'!#REF!</definedName>
    <definedName name="BEN" localSheetId="0">'[1]7.7.6'!#REF!</definedName>
    <definedName name="BEN" localSheetId="96">'[1]7.7.6'!#REF!</definedName>
    <definedName name="BEN" localSheetId="80">'[1]7.7.6'!#REF!</definedName>
    <definedName name="BEN" localSheetId="97">'[1]7.7.6'!#REF!</definedName>
    <definedName name="BEN" localSheetId="98">'[1]7.7.6'!#REF!</definedName>
    <definedName name="BEN" localSheetId="99">'[1]7.7.6'!#REF!</definedName>
    <definedName name="BEN">'[1]7.7.6'!#REF!</definedName>
    <definedName name="Beneficios" localSheetId="1">'[1]7.7.6'!#REF!</definedName>
    <definedName name="Beneficios" localSheetId="8">'[1]7.7.6'!#REF!</definedName>
    <definedName name="Beneficios" localSheetId="14">'[1]7.7.6'!#REF!</definedName>
    <definedName name="Beneficios" localSheetId="20">'[1]7.7.6'!#REF!</definedName>
    <definedName name="Beneficios" localSheetId="22">'[1]7.7.6'!#REF!</definedName>
    <definedName name="Beneficios" localSheetId="23">'[1]7.7.6'!#REF!</definedName>
    <definedName name="Beneficios" localSheetId="27">'[1]7.7.6'!#REF!</definedName>
    <definedName name="Beneficios" localSheetId="31">'[1]7.7.6'!#REF!</definedName>
    <definedName name="Beneficios" localSheetId="37">'[1]7.7.6'!#REF!</definedName>
    <definedName name="Beneficios" localSheetId="56">'[1]7.7.6'!#REF!</definedName>
    <definedName name="Beneficios" localSheetId="57">'[1]7.7.6'!#REF!</definedName>
    <definedName name="Beneficios" localSheetId="53">'[1]7.7.6'!#REF!</definedName>
    <definedName name="Beneficios" localSheetId="54">'[1]7.7.6'!#REF!</definedName>
    <definedName name="Beneficios" localSheetId="72">'[1]7.7.6'!#REF!</definedName>
    <definedName name="Beneficios" localSheetId="75">'[1]7.7.6'!#REF!</definedName>
    <definedName name="Beneficios" localSheetId="0">'[1]7.7.6'!#REF!</definedName>
    <definedName name="Beneficios" localSheetId="96">'[1]7.7.6'!#REF!</definedName>
    <definedName name="Beneficios" localSheetId="79">'[1]7.7.6'!#REF!</definedName>
    <definedName name="Beneficios" localSheetId="80">'[1]7.7.6'!#REF!</definedName>
    <definedName name="Beneficios" localSheetId="84">'[1]7.7.6'!#REF!</definedName>
    <definedName name="Beneficios" localSheetId="88">'[1]7.7.6'!#REF!</definedName>
    <definedName name="Beneficios" localSheetId="97">'[1]7.7.6'!#REF!</definedName>
    <definedName name="Beneficios" localSheetId="98">'[1]7.7.6'!#REF!</definedName>
    <definedName name="Beneficios" localSheetId="99">'[1]7.7.6'!#REF!</definedName>
    <definedName name="Beneficios">'[1]7.7.6'!#REF!</definedName>
    <definedName name="Calculos.SVDS" localSheetId="22">'[1]7.7.6'!#REF!</definedName>
    <definedName name="Calculos.SVDS" localSheetId="72">'[1]7.7.6'!#REF!</definedName>
    <definedName name="Calculos.SVDS" localSheetId="75">'[1]7.7.6'!#REF!</definedName>
    <definedName name="Calculos.SVDS" localSheetId="0">'[1]7.7.6'!#REF!</definedName>
    <definedName name="Calculos.SVDS" localSheetId="96">'[1]7.7.6'!#REF!</definedName>
    <definedName name="Calculos.SVDS">'[1]7.7.6'!#REF!</definedName>
    <definedName name="CCI">'[1]7.7.6'!$A$1:$R$57</definedName>
    <definedName name="CompCartraEntid" localSheetId="1">'[1]7.7.6'!#REF!</definedName>
    <definedName name="CompCartraEntid" localSheetId="22">'[1]7.7.6'!#REF!</definedName>
    <definedName name="CompCartraEntid" localSheetId="57">'[1]7.7.6'!#REF!</definedName>
    <definedName name="CompCartraEntid" localSheetId="72">'[1]7.7.6'!#REF!</definedName>
    <definedName name="CompCartraEntid" localSheetId="75">'[1]7.7.6'!#REF!</definedName>
    <definedName name="CompCartraEntid" localSheetId="0">'[1]7.7.6'!#REF!</definedName>
    <definedName name="CompCartraEntid" localSheetId="96">'[1]7.7.6'!#REF!</definedName>
    <definedName name="CompCartraEntid" localSheetId="92">'[1]7.7.6'!#REF!</definedName>
    <definedName name="CompCartraEntid" localSheetId="97">'[1]7.7.6'!#REF!</definedName>
    <definedName name="CompCartraEntid" localSheetId="98">'[1]7.7.6'!#REF!</definedName>
    <definedName name="CompCartraEntid" localSheetId="99">'[1]7.7.6'!#REF!</definedName>
    <definedName name="CompCartraEntid">'[1]7.7.6'!#REF!</definedName>
    <definedName name="Compl">'[1]7.7.6'!$AA$1:$AJ$57</definedName>
    <definedName name="cono" localSheetId="22">#REF!</definedName>
    <definedName name="cono" localSheetId="72">#REF!</definedName>
    <definedName name="cono" localSheetId="75">#REF!</definedName>
    <definedName name="cono" localSheetId="0">#REF!</definedName>
    <definedName name="cono" localSheetId="96">#REF!</definedName>
    <definedName name="cono">#REF!</definedName>
    <definedName name="cualquiercosa" localSheetId="1">'[1]7.7.6'!#REF!</definedName>
    <definedName name="cualquiercosa" localSheetId="22">'[1]7.7.6'!#REF!</definedName>
    <definedName name="cualquiercosa" localSheetId="57">'[1]7.7.6'!#REF!</definedName>
    <definedName name="cualquiercosa" localSheetId="75">'[1]7.7.6'!#REF!</definedName>
    <definedName name="cualquiercosa" localSheetId="0">'[1]7.7.6'!#REF!</definedName>
    <definedName name="cualquiercosa" localSheetId="96">'[1]7.7.6'!#REF!</definedName>
    <definedName name="cualquiercosa" localSheetId="92">'[1]7.7.6'!#REF!</definedName>
    <definedName name="cualquiercosa" localSheetId="97">'[1]7.7.6'!#REF!</definedName>
    <definedName name="cualquiercosa" localSheetId="98">'[1]7.7.6'!#REF!</definedName>
    <definedName name="cualquiercosa" localSheetId="99">'[1]7.7.6'!#REF!</definedName>
    <definedName name="cualquiercosa">'[1]7.7.6'!#REF!</definedName>
    <definedName name="cualquiercosa3" localSheetId="1">'[1]7.7.6'!#REF!</definedName>
    <definedName name="cualquiercosa3" localSheetId="22">'[1]7.7.6'!#REF!</definedName>
    <definedName name="cualquiercosa3" localSheetId="57">'[1]7.7.6'!#REF!</definedName>
    <definedName name="cualquiercosa3" localSheetId="75">'[1]7.7.6'!#REF!</definedName>
    <definedName name="cualquiercosa3" localSheetId="0">'[1]7.7.6'!#REF!</definedName>
    <definedName name="cualquiercosa3" localSheetId="96">'[1]7.7.6'!#REF!</definedName>
    <definedName name="cualquiercosa3" localSheetId="97">'[1]7.7.6'!#REF!</definedName>
    <definedName name="cualquiercosa3" localSheetId="98">'[1]7.7.6'!#REF!</definedName>
    <definedName name="cualquiercosa3" localSheetId="99">'[1]7.7.6'!#REF!</definedName>
    <definedName name="cualquiercosa3">'[1]7.7.6'!#REF!</definedName>
    <definedName name="cualquiercosa5" localSheetId="1">'[1]7.7.6'!#REF!</definedName>
    <definedName name="cualquiercosa5" localSheetId="22">'[1]7.7.6'!#REF!</definedName>
    <definedName name="cualquiercosa5" localSheetId="57">'[1]7.7.6'!#REF!</definedName>
    <definedName name="cualquiercosa5" localSheetId="75">'[1]7.7.6'!#REF!</definedName>
    <definedName name="cualquiercosa5" localSheetId="0">'[1]7.7.6'!#REF!</definedName>
    <definedName name="cualquiercosa5" localSheetId="96">'[1]7.7.6'!#REF!</definedName>
    <definedName name="cualquiercosa5" localSheetId="97">'[1]7.7.6'!#REF!</definedName>
    <definedName name="cualquiercosa5" localSheetId="98">'[1]7.7.6'!#REF!</definedName>
    <definedName name="cualquiercosa5" localSheetId="99">'[1]7.7.6'!#REF!</definedName>
    <definedName name="cualquiercosa5">'[1]7.7.6'!#REF!</definedName>
    <definedName name="cualquiercosa6" localSheetId="1">'[1]7.7.6'!#REF!</definedName>
    <definedName name="cualquiercosa6" localSheetId="22">'[1]7.7.6'!#REF!</definedName>
    <definedName name="cualquiercosa6" localSheetId="57">'[1]7.7.6'!#REF!</definedName>
    <definedName name="cualquiercosa6" localSheetId="75">'[1]7.7.6'!#REF!</definedName>
    <definedName name="cualquiercosa6" localSheetId="0">'[1]7.7.6'!#REF!</definedName>
    <definedName name="cualquiercosa6" localSheetId="96">'[1]7.7.6'!#REF!</definedName>
    <definedName name="cualquiercosa6" localSheetId="97">'[1]7.7.6'!#REF!</definedName>
    <definedName name="cualquiercosa6" localSheetId="98">'[1]7.7.6'!#REF!</definedName>
    <definedName name="cualquiercosa6" localSheetId="99">'[1]7.7.6'!#REF!</definedName>
    <definedName name="cualquiercosa6">'[1]7.7.6'!#REF!</definedName>
    <definedName name="DD">'[2]Dias Festivos'!$A$4</definedName>
    <definedName name="DiasFestivos" localSheetId="22">OFFSET(DD,1,0,COUNTA('[2]Dias Festivos'!$A:$A)-COUNTA('[2]Dias Festivos'!$A$1:DD),1)</definedName>
    <definedName name="DiasFestivos" localSheetId="72">OFFSET(DD,1,0,COUNTA('[2]Dias Festivos'!$A:$A)-COUNTA('[2]Dias Festivos'!$A$1:DD),1)</definedName>
    <definedName name="DiasFestivos" localSheetId="2">OFFSET(DD,1,0,COUNTA('[2]Dias Festivos'!$A:$A)-COUNTA('[2]Dias Festivos'!$A$1:DD),1)</definedName>
    <definedName name="DiasFestivos" localSheetId="0">OFFSET(DD,1,0,COUNTA('[2]Dias Festivos'!$A:$A)-COUNTA('[2]Dias Festivos'!$A$1:DD),1)</definedName>
    <definedName name="DiasFestivos" localSheetId="96">OFFSET(DD,1,0,COUNTA('[2]Dias Festivos'!$A:$A)-COUNTA('[2]Dias Festivos'!$A$1:DD),1)</definedName>
    <definedName name="DiasFestivos">OFFSET(DD,1,0,COUNTA('[2]Dias Festivos'!$A:$A)-COUNTA('[2]Dias Festivos'!$A$1:DD),1)</definedName>
    <definedName name="e" localSheetId="22">#REF!</definedName>
    <definedName name="e" localSheetId="72">#REF!</definedName>
    <definedName name="e" localSheetId="75">#REF!</definedName>
    <definedName name="e" localSheetId="96">#REF!</definedName>
    <definedName name="e">#REF!</definedName>
    <definedName name="Egresos" localSheetId="1">'[1]7.7.6'!#REF!</definedName>
    <definedName name="Egresos" localSheetId="8">'[1]7.7.6'!#REF!</definedName>
    <definedName name="Egresos" localSheetId="14">'[1]7.7.6'!#REF!</definedName>
    <definedName name="Egresos" localSheetId="20">'[1]7.7.6'!#REF!</definedName>
    <definedName name="Egresos" localSheetId="22">'[1]7.7.6'!#REF!</definedName>
    <definedName name="Egresos" localSheetId="23">'[1]7.7.6'!#REF!</definedName>
    <definedName name="Egresos" localSheetId="27">'[1]7.7.6'!#REF!</definedName>
    <definedName name="Egresos" localSheetId="31">'[1]7.7.6'!#REF!</definedName>
    <definedName name="Egresos" localSheetId="37">'[1]7.7.6'!#REF!</definedName>
    <definedName name="Egresos" localSheetId="56">'[1]7.7.6'!#REF!</definedName>
    <definedName name="Egresos" localSheetId="57">'[1]7.7.6'!#REF!</definedName>
    <definedName name="Egresos" localSheetId="72">'[1]7.7.6'!#REF!</definedName>
    <definedName name="Egresos" localSheetId="75">'[1]7.7.6'!#REF!</definedName>
    <definedName name="Egresos" localSheetId="0">'[1]7.7.6'!#REF!</definedName>
    <definedName name="Egresos" localSheetId="96">'[1]7.7.6'!#REF!</definedName>
    <definedName name="Egresos" localSheetId="80">'[1]7.7.6'!#REF!</definedName>
    <definedName name="Egresos" localSheetId="97">'[1]7.7.6'!#REF!</definedName>
    <definedName name="Egresos" localSheetId="98">'[1]7.7.6'!#REF!</definedName>
    <definedName name="Egresos" localSheetId="99">'[1]7.7.6'!#REF!</definedName>
    <definedName name="Egresos">'[1]7.7.6'!#REF!</definedName>
    <definedName name="excel" localSheetId="22">#REF!</definedName>
    <definedName name="excel" localSheetId="72">#REF!</definedName>
    <definedName name="excel" localSheetId="75">#REF!</definedName>
    <definedName name="excel" localSheetId="96">#REF!</definedName>
    <definedName name="excel">#REF!</definedName>
    <definedName name="Exceso1" localSheetId="1">'[1]7.7.6'!#REF!</definedName>
    <definedName name="Exceso1" localSheetId="8">'[1]7.7.6'!#REF!</definedName>
    <definedName name="Exceso1" localSheetId="14">'[1]7.7.6'!#REF!</definedName>
    <definedName name="Exceso1" localSheetId="20">'[1]7.7.6'!#REF!</definedName>
    <definedName name="Exceso1" localSheetId="22">'[1]7.7.6'!#REF!</definedName>
    <definedName name="Exceso1" localSheetId="23">'[1]7.7.6'!#REF!</definedName>
    <definedName name="Exceso1" localSheetId="27">'[1]7.7.6'!#REF!</definedName>
    <definedName name="Exceso1" localSheetId="31">'[1]7.7.6'!#REF!</definedName>
    <definedName name="Exceso1" localSheetId="36">'[1]7.7.6'!#REF!</definedName>
    <definedName name="Exceso1" localSheetId="37">'[1]7.7.6'!#REF!</definedName>
    <definedName name="Exceso1" localSheetId="48">'[1]7.7.6'!#REF!</definedName>
    <definedName name="Exceso1" localSheetId="49">'[1]7.7.6'!#REF!</definedName>
    <definedName name="Exceso1" localSheetId="55">'[1]7.7.6'!#REF!</definedName>
    <definedName name="Exceso1" localSheetId="56">'[1]7.7.6'!#REF!</definedName>
    <definedName name="Exceso1" localSheetId="57">'[1]7.7.6'!#REF!</definedName>
    <definedName name="Exceso1" localSheetId="53">'[1]7.7.6'!#REF!</definedName>
    <definedName name="Exceso1" localSheetId="54">'[1]7.7.6'!#REF!</definedName>
    <definedName name="Exceso1" localSheetId="70">'[1]7.7.6'!#REF!</definedName>
    <definedName name="Exceso1" localSheetId="72">'[1]7.7.6'!#REF!</definedName>
    <definedName name="Exceso1" localSheetId="75">'[1]7.7.6'!#REF!</definedName>
    <definedName name="Exceso1" localSheetId="0">'[1]7.7.6'!#REF!</definedName>
    <definedName name="Exceso1" localSheetId="96">'[1]7.7.6'!#REF!</definedName>
    <definedName name="Exceso1" localSheetId="79">'[1]7.7.6'!#REF!</definedName>
    <definedName name="Exceso1" localSheetId="80">'[1]7.7.6'!#REF!</definedName>
    <definedName name="Exceso1" localSheetId="84">'[1]7.7.6'!#REF!</definedName>
    <definedName name="Exceso1" localSheetId="88">'[1]7.7.6'!#REF!</definedName>
    <definedName name="Exceso1" localSheetId="78">'[1]7.7.6'!#REF!</definedName>
    <definedName name="Exceso1" localSheetId="97">'[1]7.7.6'!#REF!</definedName>
    <definedName name="Exceso1" localSheetId="98">'[1]7.7.6'!#REF!</definedName>
    <definedName name="Exceso1" localSheetId="99">'[1]7.7.6'!#REF!</definedName>
    <definedName name="Exceso1">'[1]7.7.6'!#REF!</definedName>
    <definedName name="Exceso2" localSheetId="1">'[1]7.7.6'!#REF!</definedName>
    <definedName name="Exceso2" localSheetId="8">'[1]7.7.6'!#REF!</definedName>
    <definedName name="Exceso2" localSheetId="14">'[1]7.7.6'!#REF!</definedName>
    <definedName name="Exceso2" localSheetId="20">'[1]7.7.6'!#REF!</definedName>
    <definedName name="Exceso2" localSheetId="22">'[1]7.7.6'!#REF!</definedName>
    <definedName name="Exceso2" localSheetId="23">'[1]7.7.6'!#REF!</definedName>
    <definedName name="Exceso2" localSheetId="27">'[1]7.7.6'!#REF!</definedName>
    <definedName name="Exceso2" localSheetId="31">'[1]7.7.6'!#REF!</definedName>
    <definedName name="Exceso2" localSheetId="36">'[1]7.7.6'!#REF!</definedName>
    <definedName name="Exceso2" localSheetId="37">'[1]7.7.6'!#REF!</definedName>
    <definedName name="Exceso2" localSheetId="48">'[1]7.7.6'!#REF!</definedName>
    <definedName name="Exceso2" localSheetId="49">'[1]7.7.6'!#REF!</definedName>
    <definedName name="Exceso2" localSheetId="55">'[1]7.7.6'!#REF!</definedName>
    <definedName name="Exceso2" localSheetId="56">'[1]7.7.6'!#REF!</definedName>
    <definedName name="Exceso2" localSheetId="57">'[1]7.7.6'!#REF!</definedName>
    <definedName name="Exceso2" localSheetId="53">'[1]7.7.6'!#REF!</definedName>
    <definedName name="Exceso2" localSheetId="54">'[1]7.7.6'!#REF!</definedName>
    <definedName name="Exceso2" localSheetId="70">'[1]7.7.6'!#REF!</definedName>
    <definedName name="Exceso2" localSheetId="72">'[1]7.7.6'!#REF!</definedName>
    <definedName name="Exceso2" localSheetId="75">'[1]7.7.6'!#REF!</definedName>
    <definedName name="Exceso2" localSheetId="0">'[1]7.7.6'!#REF!</definedName>
    <definedName name="Exceso2" localSheetId="96">'[1]7.7.6'!#REF!</definedName>
    <definedName name="Exceso2" localSheetId="79">'[1]7.7.6'!#REF!</definedName>
    <definedName name="Exceso2" localSheetId="80">'[1]7.7.6'!#REF!</definedName>
    <definedName name="Exceso2" localSheetId="84">'[1]7.7.6'!#REF!</definedName>
    <definedName name="Exceso2" localSheetId="88">'[1]7.7.6'!#REF!</definedName>
    <definedName name="Exceso2" localSheetId="78">'[1]7.7.6'!#REF!</definedName>
    <definedName name="Exceso2" localSheetId="97">'[1]7.7.6'!#REF!</definedName>
    <definedName name="Exceso2" localSheetId="98">'[1]7.7.6'!#REF!</definedName>
    <definedName name="Exceso2" localSheetId="99">'[1]7.7.6'!#REF!</definedName>
    <definedName name="Exceso2">'[1]7.7.6'!#REF!</definedName>
    <definedName name="h">'[1]7.7.6'!$A$1:$AQ$58</definedName>
    <definedName name="INDICEPRECIO" localSheetId="22">#REF!</definedName>
    <definedName name="INDICEPRECIO" localSheetId="72">#REF!</definedName>
    <definedName name="INDICEPRECIO" localSheetId="75">#REF!</definedName>
    <definedName name="INDICEPRECIO" localSheetId="0">#REF!</definedName>
    <definedName name="INDICEPRECIO" localSheetId="96">#REF!</definedName>
    <definedName name="INDICEPRECIO">#REF!</definedName>
    <definedName name="INDICEPRECIOSA" localSheetId="22">#REF!</definedName>
    <definedName name="INDICEPRECIOSA" localSheetId="72">#REF!</definedName>
    <definedName name="INDICEPRECIOSA" localSheetId="75">#REF!</definedName>
    <definedName name="INDICEPRECIOSA" localSheetId="0">#REF!</definedName>
    <definedName name="INDICEPRECIOSA" localSheetId="96">#REF!</definedName>
    <definedName name="INDICEPRECIOSA">#REF!</definedName>
    <definedName name="INDICEVOLUMEN" localSheetId="22">#REF!</definedName>
    <definedName name="INDICEVOLUMEN" localSheetId="72">#REF!</definedName>
    <definedName name="INDICEVOLUMEN" localSheetId="75">#REF!</definedName>
    <definedName name="INDICEVOLUMEN" localSheetId="0">#REF!</definedName>
    <definedName name="INDICEVOLUMEN" localSheetId="96">#REF!</definedName>
    <definedName name="INDICEVOLUMEN">#REF!</definedName>
    <definedName name="INDICEVOLUMENSA" localSheetId="22">#REF!</definedName>
    <definedName name="INDICEVOLUMENSA" localSheetId="75">#REF!</definedName>
    <definedName name="INDICEVOLUMENSA" localSheetId="0">#REF!</definedName>
    <definedName name="INDICEVOLUMENSA" localSheetId="96">#REF!</definedName>
    <definedName name="INDICEVOLUMENSA">#REF!</definedName>
    <definedName name="Interval" localSheetId="22">'[3]Office Work Schedule'!#REF!</definedName>
    <definedName name="Interval" localSheetId="75">'[3]Office Work Schedule'!#REF!</definedName>
    <definedName name="Interval" localSheetId="0">'[3]Office Work Schedule'!#REF!</definedName>
    <definedName name="Interval" localSheetId="96">'[3]Office Work Schedule'!#REF!</definedName>
    <definedName name="Interval">'[3]Office Work Schedule'!#REF!</definedName>
    <definedName name="Mapa2" localSheetId="3">'[1]7.7.6'!#REF!</definedName>
    <definedName name="Mapa2" localSheetId="1">'[1]7.7.6'!#REF!</definedName>
    <definedName name="Mapa2" localSheetId="22">'[1]7.7.6'!#REF!</definedName>
    <definedName name="Mapa2" localSheetId="57">'[1]7.7.6'!#REF!</definedName>
    <definedName name="Mapa2" localSheetId="75">'[1]7.7.6'!#REF!</definedName>
    <definedName name="Mapa2" localSheetId="0">'[1]7.7.6'!#REF!</definedName>
    <definedName name="Mapa2" localSheetId="96">'[1]7.7.6'!#REF!</definedName>
    <definedName name="Mapa2" localSheetId="97">'[1]7.7.6'!#REF!</definedName>
    <definedName name="Mapa2" localSheetId="98">'[1]7.7.6'!#REF!</definedName>
    <definedName name="Mapa2" localSheetId="99">'[1]7.7.6'!#REF!</definedName>
    <definedName name="Mapa2">'[1]7.7.6'!#REF!</definedName>
    <definedName name="ocho" localSheetId="1">'[1]7.7.6'!#REF!</definedName>
    <definedName name="ocho" localSheetId="8">'[1]7.7.6'!#REF!</definedName>
    <definedName name="ocho" localSheetId="14">'[1]7.7.6'!#REF!</definedName>
    <definedName name="ocho" localSheetId="20">'[1]7.7.6'!#REF!</definedName>
    <definedName name="ocho" localSheetId="22">'[1]7.7.6'!#REF!</definedName>
    <definedName name="ocho" localSheetId="23">'[1]7.7.6'!#REF!</definedName>
    <definedName name="ocho" localSheetId="27">'[1]7.7.6'!#REF!</definedName>
    <definedName name="ocho" localSheetId="31">'[1]7.7.6'!#REF!</definedName>
    <definedName name="ocho" localSheetId="37">'[1]7.7.6'!#REF!</definedName>
    <definedName name="ocho" localSheetId="56">'[1]7.7.6'!#REF!</definedName>
    <definedName name="ocho" localSheetId="57">'[1]7.7.6'!#REF!</definedName>
    <definedName name="ocho" localSheetId="54">'[1]7.7.6'!#REF!</definedName>
    <definedName name="ocho" localSheetId="75">'[1]7.7.6'!#REF!</definedName>
    <definedName name="ocho" localSheetId="0">'[1]7.7.6'!#REF!</definedName>
    <definedName name="ocho" localSheetId="96">'[1]7.7.6'!#REF!</definedName>
    <definedName name="ocho" localSheetId="80">'[1]7.7.6'!#REF!</definedName>
    <definedName name="ocho" localSheetId="97">'[1]7.7.6'!#REF!</definedName>
    <definedName name="ocho" localSheetId="98">'[1]7.7.6'!#REF!</definedName>
    <definedName name="ocho" localSheetId="99">'[1]7.7.6'!#REF!</definedName>
    <definedName name="ocho">'[1]7.7.6'!#REF!</definedName>
    <definedName name="Print1">'[1]7.7.6'!$A$1:$AQ$58</definedName>
    <definedName name="Print2" localSheetId="1">'[1]7.7.6'!#REF!</definedName>
    <definedName name="Print2" localSheetId="8">'[1]7.7.6'!#REF!</definedName>
    <definedName name="Print2" localSheetId="14">'[1]7.7.6'!#REF!</definedName>
    <definedName name="Print2" localSheetId="20">'[1]7.7.6'!#REF!</definedName>
    <definedName name="Print2" localSheetId="22">'[1]7.7.6'!#REF!</definedName>
    <definedName name="Print2" localSheetId="23">'[1]7.7.6'!#REF!</definedName>
    <definedName name="Print2" localSheetId="27">'[1]7.7.6'!#REF!</definedName>
    <definedName name="Print2" localSheetId="31">'[1]7.7.6'!#REF!</definedName>
    <definedName name="Print2" localSheetId="36">'[1]7.7.6'!#REF!</definedName>
    <definedName name="Print2" localSheetId="37">'[1]7.7.6'!#REF!</definedName>
    <definedName name="Print2" localSheetId="48">'[1]7.7.6'!#REF!</definedName>
    <definedName name="Print2" localSheetId="49">'[1]7.7.6'!#REF!</definedName>
    <definedName name="Print2" localSheetId="55">'[1]7.7.6'!#REF!</definedName>
    <definedName name="Print2" localSheetId="56">'[1]7.7.6'!#REF!</definedName>
    <definedName name="Print2" localSheetId="57">'[1]7.7.6'!#REF!</definedName>
    <definedName name="Print2" localSheetId="53">'[1]7.7.6'!#REF!</definedName>
    <definedName name="Print2" localSheetId="54">'[1]7.7.6'!#REF!</definedName>
    <definedName name="Print2" localSheetId="70">'[1]7.7.6'!#REF!</definedName>
    <definedName name="Print2" localSheetId="72">'[1]7.7.6'!#REF!</definedName>
    <definedName name="Print2" localSheetId="75">'[1]7.7.6'!#REF!</definedName>
    <definedName name="Print2" localSheetId="0">'[1]7.7.6'!#REF!</definedName>
    <definedName name="Print2" localSheetId="96">'[1]7.7.6'!#REF!</definedName>
    <definedName name="Print2" localSheetId="79">'[1]7.7.6'!#REF!</definedName>
    <definedName name="Print2" localSheetId="80">'[1]7.7.6'!#REF!</definedName>
    <definedName name="Print2" localSheetId="84">'[1]7.7.6'!#REF!</definedName>
    <definedName name="Print2" localSheetId="88">'[1]7.7.6'!#REF!</definedName>
    <definedName name="Print2" localSheetId="78">'[1]7.7.6'!#REF!</definedName>
    <definedName name="Print2" localSheetId="97">'[1]7.7.6'!#REF!</definedName>
    <definedName name="Print2" localSheetId="98">'[1]7.7.6'!#REF!</definedName>
    <definedName name="Print2" localSheetId="99">'[1]7.7.6'!#REF!</definedName>
    <definedName name="Print2">'[1]7.7.6'!#REF!</definedName>
    <definedName name="Print3" localSheetId="1">'[1]7.7.6'!#REF!</definedName>
    <definedName name="Print3" localSheetId="22">'[1]7.7.6'!#REF!</definedName>
    <definedName name="Print3" localSheetId="57">'[1]7.7.6'!#REF!</definedName>
    <definedName name="Print3" localSheetId="72">'[1]7.7.6'!#REF!</definedName>
    <definedName name="Print3" localSheetId="75">'[1]7.7.6'!#REF!</definedName>
    <definedName name="Print3" localSheetId="0">'[1]7.7.6'!#REF!</definedName>
    <definedName name="Print3" localSheetId="96">'[1]7.7.6'!#REF!</definedName>
    <definedName name="Print3" localSheetId="80">'[1]7.7.6'!#REF!</definedName>
    <definedName name="Print3" localSheetId="97">'[1]7.7.6'!#REF!</definedName>
    <definedName name="Print3" localSheetId="98">'[1]7.7.6'!#REF!</definedName>
    <definedName name="Print3" localSheetId="99">'[1]7.7.6'!#REF!</definedName>
    <definedName name="Print3">'[1]7.7.6'!#REF!</definedName>
    <definedName name="RepFSS">'[1]7.7.6'!$T$1:$Y$57</definedName>
    <definedName name="rPT" localSheetId="22">OFFSET(DD,0,0,COUNTA('[2]Dias Festivos'!$A:$A)-COUNTA('[2]Dias Festivos'!$A$1:OFFSET(DD,-1,0,1,1)),COUNTA('[2]Dias Festivos'!$4:$4))</definedName>
    <definedName name="rPT" localSheetId="72">OFFSET(DD,0,0,COUNTA('[2]Dias Festivos'!$A:$A)-COUNTA('[2]Dias Festivos'!$A$1:OFFSET(DD,-1,0,1,1)),COUNTA('[2]Dias Festivos'!$4:$4))</definedName>
    <definedName name="rPT" localSheetId="2">OFFSET(DD,0,0,COUNTA('[2]Dias Festivos'!$A:$A)-COUNTA('[2]Dias Festivos'!$A$1:OFFSET(DD,-1,0,1,1)),COUNTA('[2]Dias Festivos'!$4:$4))</definedName>
    <definedName name="rPT" localSheetId="0">OFFSET(DD,0,0,COUNTA('[2]Dias Festivos'!$A:$A)-COUNTA('[2]Dias Festivos'!$A$1:OFFSET(DD,-1,0,1,1)),COUNTA('[2]Dias Festivos'!$4:$4))</definedName>
    <definedName name="rPT" localSheetId="96">OFFSET(DD,0,0,COUNTA('[2]Dias Festivos'!$A:$A)-COUNTA('[2]Dias Festivos'!$A$1:OFFSET(DD,-1,0,1,1)),COUNTA('[2]Dias Festivos'!$4:$4))</definedName>
    <definedName name="rPT">OFFSET(DD,0,0,COUNTA('[2]Dias Festivos'!$A:$A)-COUNTA('[2]Dias Festivos'!$A$1:OFFSET(DD,-1,0,1,1)),COUNTA('[2]Dias Festivos'!$4:$4))</definedName>
    <definedName name="s">'[1]7.7.6'!$A$1:$AQ$58</definedName>
    <definedName name="ScheduleStart" localSheetId="22">'[3]Office Work Schedule'!#REF!</definedName>
    <definedName name="ScheduleStart" localSheetId="72">'[3]Office Work Schedule'!#REF!</definedName>
    <definedName name="ScheduleStart" localSheetId="75">'[3]Office Work Schedule'!#REF!</definedName>
    <definedName name="ScheduleStart" localSheetId="2">'[3]Office Work Schedule'!#REF!</definedName>
    <definedName name="ScheduleStart" localSheetId="0">'[3]Office Work Schedule'!#REF!</definedName>
    <definedName name="ScheduleStart" localSheetId="96">'[3]Office Work Schedule'!#REF!</definedName>
    <definedName name="ScheduleStart">'[3]Office Work Schedule'!#REF!</definedName>
    <definedName name="Slicer_ENTIDAD">#N/A</definedName>
    <definedName name="Slicer_Tipo_de_fondo">#N/A</definedName>
    <definedName name="srl" localSheetId="1">'[1]7.7.6'!#REF!</definedName>
    <definedName name="srl" localSheetId="8">'[1]7.7.6'!#REF!</definedName>
    <definedName name="srl" localSheetId="14">'[1]7.7.6'!#REF!</definedName>
    <definedName name="srl" localSheetId="20">'[1]7.7.6'!#REF!</definedName>
    <definedName name="srl" localSheetId="22">'[1]7.7.6'!#REF!</definedName>
    <definedName name="srl" localSheetId="23">'[1]7.7.6'!#REF!</definedName>
    <definedName name="srl" localSheetId="27">'[1]7.7.6'!#REF!</definedName>
    <definedName name="srl" localSheetId="31">'[1]7.7.6'!#REF!</definedName>
    <definedName name="srl" localSheetId="37">'[1]7.7.6'!#REF!</definedName>
    <definedName name="srl" localSheetId="56">'[1]7.7.6'!#REF!</definedName>
    <definedName name="srl" localSheetId="57">'[1]7.7.6'!#REF!</definedName>
    <definedName name="srl" localSheetId="54">'[1]7.7.6'!#REF!</definedName>
    <definedName name="srl" localSheetId="72">'[1]7.7.6'!#REF!</definedName>
    <definedName name="srl" localSheetId="75">'[1]7.7.6'!#REF!</definedName>
    <definedName name="srl" localSheetId="0">'[1]7.7.6'!#REF!</definedName>
    <definedName name="srl" localSheetId="96">'[1]7.7.6'!#REF!</definedName>
    <definedName name="srl" localSheetId="80">'[1]7.7.6'!#REF!</definedName>
    <definedName name="srl" localSheetId="97">'[1]7.7.6'!#REF!</definedName>
    <definedName name="srl" localSheetId="98">'[1]7.7.6'!#REF!</definedName>
    <definedName name="srl" localSheetId="99">'[1]7.7.6'!#REF!</definedName>
    <definedName name="srl">'[1]7.7.6'!#REF!</definedName>
    <definedName name="SVDS" localSheetId="1">'[1]7.7.6'!#REF!</definedName>
    <definedName name="SVDS" localSheetId="8">'[1]7.7.6'!#REF!</definedName>
    <definedName name="SVDS" localSheetId="14">'[1]7.7.6'!#REF!</definedName>
    <definedName name="SVDS" localSheetId="20">'[1]7.7.6'!#REF!</definedName>
    <definedName name="SVDS" localSheetId="22">'[1]7.7.6'!#REF!</definedName>
    <definedName name="SVDS" localSheetId="23">'[1]7.7.6'!#REF!</definedName>
    <definedName name="SVDS" localSheetId="27">'[1]7.7.6'!#REF!</definedName>
    <definedName name="SVDS" localSheetId="31">'[1]7.7.6'!#REF!</definedName>
    <definedName name="SVDS" localSheetId="37">'[1]7.7.6'!#REF!</definedName>
    <definedName name="SVDS" localSheetId="56">'[1]7.7.6'!#REF!</definedName>
    <definedName name="SVDS" localSheetId="57">'[1]7.7.6'!#REF!</definedName>
    <definedName name="SVDS" localSheetId="54">'[1]7.7.6'!#REF!</definedName>
    <definedName name="SVDS" localSheetId="72">'[1]7.7.6'!#REF!</definedName>
    <definedName name="SVDS" localSheetId="75">'[1]7.7.6'!#REF!</definedName>
    <definedName name="SVDS" localSheetId="0">'[1]7.7.6'!#REF!</definedName>
    <definedName name="SVDS" localSheetId="96">'[1]7.7.6'!#REF!</definedName>
    <definedName name="SVDS" localSheetId="80">'[1]7.7.6'!#REF!</definedName>
    <definedName name="SVDS" localSheetId="88">'[1]7.7.6'!#REF!</definedName>
    <definedName name="SVDS" localSheetId="97">'[1]7.7.6'!#REF!</definedName>
    <definedName name="SVDS" localSheetId="98">'[1]7.7.6'!#REF!</definedName>
    <definedName name="SVDS" localSheetId="99">'[1]7.7.6'!#REF!</definedName>
    <definedName name="SVDS">'[1]7.7.6'!#REF!</definedName>
    <definedName name="Totales">'[1]7.7.6'!$A$1:$AP$58</definedName>
    <definedName name="Type" localSheetId="22">'[4]Maintenance Work Order'!#REF!</definedName>
    <definedName name="Type" localSheetId="72">'[4]Maintenance Work Order'!#REF!</definedName>
    <definedName name="Type" localSheetId="75">'[4]Maintenance Work Order'!#REF!</definedName>
    <definedName name="Type" localSheetId="2">'[4]Maintenance Work Order'!#REF!</definedName>
    <definedName name="Type" localSheetId="0">'[4]Maintenance Work Order'!#REF!</definedName>
    <definedName name="Type" localSheetId="96">'[5]Maintenance Work Order'!#REF!</definedName>
    <definedName name="Type">'[4]Maintenance Work Order'!#REF!</definedName>
    <definedName name="unnamed" localSheetId="22">#REF!</definedName>
    <definedName name="unnamed" localSheetId="72">#REF!</definedName>
    <definedName name="unnamed" localSheetId="75">#REF!</definedName>
    <definedName name="unnamed" localSheetId="2">#REF!</definedName>
    <definedName name="unnamed" localSheetId="0">#REF!</definedName>
    <definedName name="unnamed" localSheetId="96">#REF!</definedName>
    <definedName name="unnamed">#REF!</definedName>
    <definedName name="Urtea">[2]Calendario!$B$5</definedName>
    <definedName name="Vacaciones" localSheetId="22">OFFSET(VV,1,0,COUNTA([6]Vacaciones!$A:$A)-COUNTA([6]Vacaciones!$A$1:VV),1)</definedName>
    <definedName name="Vacaciones" localSheetId="72">OFFSET(VV,1,0,COUNTA([6]Vacaciones!$A:$A)-COUNTA([6]Vacaciones!$A$1:VV),1)</definedName>
    <definedName name="Vacaciones" localSheetId="2">OFFSET(VV,1,0,COUNTA([6]Vacaciones!$A:$A)-COUNTA([6]Vacaciones!$A$1:VV),1)</definedName>
    <definedName name="Vacaciones" localSheetId="0">OFFSET(VV,1,0,COUNTA([6]Vacaciones!$A:$A)-COUNTA([6]Vacaciones!$A$1:VV),1)</definedName>
    <definedName name="Vacaciones" localSheetId="96">OFFSET(VV,1,0,COUNTA([6]Vacaciones!$A:$A)-COUNTA([6]Vacaciones!$A$1:VV),1)</definedName>
    <definedName name="Vacaciones">OFFSET(VV,1,0,COUNTA([6]Vacaciones!$A:$A)-COUNTA([6]Vacaciones!$A$1:VV),1)</definedName>
    <definedName name="VV">[6]Vacaciones!$A$4</definedName>
  </definedNames>
  <calcPr calcId="191028"/>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f3fe59bc-c8f1-4bec-80e6-b344c09d9773" name="Rango" connection="Conexió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3" i="465" l="1"/>
  <c r="F13" i="465"/>
  <c r="C12" i="465"/>
  <c r="B12" i="465"/>
  <c r="D9" i="459"/>
  <c r="D8" i="459"/>
  <c r="D7" i="459"/>
  <c r="D6" i="459"/>
  <c r="D5" i="459"/>
  <c r="E103" i="491"/>
  <c r="M101" i="491"/>
  <c r="M102" i="491" s="1"/>
  <c r="H100" i="491"/>
  <c r="E97" i="491"/>
  <c r="H92" i="491"/>
  <c r="B91" i="491"/>
  <c r="B93" i="491" s="1"/>
  <c r="E89" i="491"/>
  <c r="E95" i="491" s="1"/>
  <c r="E85" i="491"/>
  <c r="N84" i="491"/>
  <c r="E74" i="491"/>
  <c r="E66" i="491"/>
  <c r="E65" i="491"/>
  <c r="E64" i="491"/>
  <c r="E63" i="491"/>
  <c r="M62" i="491"/>
  <c r="L62" i="491"/>
  <c r="E62" i="491"/>
  <c r="E61" i="491"/>
  <c r="B61" i="491"/>
  <c r="E60" i="491"/>
  <c r="E59" i="491"/>
  <c r="E58" i="491"/>
  <c r="E57" i="491"/>
  <c r="E56" i="491"/>
  <c r="E55" i="491"/>
  <c r="E54" i="491"/>
  <c r="E53" i="491"/>
  <c r="M52" i="491"/>
  <c r="L52" i="491"/>
  <c r="E52" i="491"/>
  <c r="E51" i="491"/>
  <c r="G50" i="491"/>
  <c r="F50" i="491"/>
  <c r="E50" i="491"/>
  <c r="D45" i="491"/>
  <c r="B45" i="491"/>
  <c r="L41" i="491"/>
  <c r="K41" i="491"/>
  <c r="K42" i="491" s="1"/>
  <c r="E39" i="491"/>
  <c r="D39" i="491"/>
  <c r="C38" i="491"/>
  <c r="C37" i="491"/>
  <c r="C39" i="491" s="1"/>
  <c r="E30" i="491"/>
  <c r="D30" i="491"/>
  <c r="B30" i="491"/>
  <c r="K28" i="491"/>
  <c r="C28" i="491"/>
  <c r="C27" i="491"/>
  <c r="C26" i="491"/>
  <c r="C30" i="491" s="1"/>
  <c r="E20" i="491"/>
  <c r="D20" i="491"/>
  <c r="C20" i="491"/>
  <c r="E19" i="491"/>
  <c r="D19" i="491"/>
  <c r="C19" i="491"/>
  <c r="E18" i="491"/>
  <c r="E22" i="491" s="1"/>
  <c r="D18" i="491"/>
  <c r="D22" i="491" s="1"/>
  <c r="C18" i="491"/>
  <c r="D14" i="491"/>
  <c r="B14" i="491"/>
  <c r="H13" i="491"/>
  <c r="B33" i="491" s="1"/>
  <c r="C21" i="491" s="1"/>
  <c r="F11" i="491"/>
  <c r="G47" i="491" s="1"/>
  <c r="F10" i="491"/>
  <c r="D7" i="491"/>
  <c r="D4" i="491"/>
  <c r="C4" i="491"/>
  <c r="F24" i="226"/>
  <c r="E24" i="226"/>
  <c r="D24" i="226"/>
  <c r="C24" i="226"/>
  <c r="B24" i="226"/>
  <c r="H23" i="226"/>
  <c r="A23" i="226"/>
  <c r="H22" i="226"/>
  <c r="H21" i="226"/>
  <c r="A21" i="226"/>
  <c r="H19" i="226"/>
  <c r="H18" i="226"/>
  <c r="H17" i="226"/>
  <c r="H16" i="226"/>
  <c r="H15" i="226"/>
  <c r="H14" i="226"/>
  <c r="H13" i="226"/>
  <c r="H12" i="226"/>
  <c r="H11" i="226"/>
  <c r="H10" i="226"/>
  <c r="H9" i="226"/>
  <c r="H8" i="226"/>
  <c r="H7" i="226"/>
  <c r="H6" i="226"/>
  <c r="G5" i="226"/>
  <c r="C24" i="224"/>
  <c r="B24" i="224"/>
  <c r="D23" i="224"/>
  <c r="A23" i="224"/>
  <c r="F22" i="224"/>
  <c r="E22" i="224"/>
  <c r="D21" i="224"/>
  <c r="D20" i="224"/>
  <c r="F20" i="224" s="1"/>
  <c r="D19" i="224"/>
  <c r="D18" i="224"/>
  <c r="D17" i="224"/>
  <c r="D16" i="224"/>
  <c r="F16" i="224" s="1"/>
  <c r="D15" i="224"/>
  <c r="D14" i="224"/>
  <c r="D13" i="224"/>
  <c r="D12" i="224"/>
  <c r="F12" i="224" s="1"/>
  <c r="D11" i="224"/>
  <c r="D10" i="224"/>
  <c r="D9" i="224"/>
  <c r="D8" i="224"/>
  <c r="F8" i="224" s="1"/>
  <c r="D7" i="224"/>
  <c r="D6" i="224"/>
  <c r="D5" i="224"/>
  <c r="C24" i="222"/>
  <c r="B24" i="222"/>
  <c r="D23" i="222"/>
  <c r="F23" i="222" s="1"/>
  <c r="A23" i="222"/>
  <c r="F22" i="222"/>
  <c r="E22" i="222"/>
  <c r="F21" i="222"/>
  <c r="E21" i="222"/>
  <c r="D19" i="222"/>
  <c r="F19" i="222" s="1"/>
  <c r="D18" i="222"/>
  <c r="F18" i="222" s="1"/>
  <c r="D17" i="222"/>
  <c r="D16" i="222"/>
  <c r="F16" i="222" s="1"/>
  <c r="D15" i="222"/>
  <c r="F15" i="222" s="1"/>
  <c r="D14" i="222"/>
  <c r="F14" i="222" s="1"/>
  <c r="D13" i="222"/>
  <c r="D12" i="222"/>
  <c r="F12" i="222" s="1"/>
  <c r="D11" i="222"/>
  <c r="F11" i="222" s="1"/>
  <c r="D10" i="222"/>
  <c r="F10" i="222" s="1"/>
  <c r="D9" i="222"/>
  <c r="D8" i="222"/>
  <c r="F8" i="222" s="1"/>
  <c r="D7" i="222"/>
  <c r="F7" i="222" s="1"/>
  <c r="D6" i="222"/>
  <c r="F6" i="222" s="1"/>
  <c r="D5" i="222"/>
  <c r="G37" i="452"/>
  <c r="F37" i="452"/>
  <c r="E37" i="452"/>
  <c r="D37" i="452"/>
  <c r="C37" i="452"/>
  <c r="B37" i="452"/>
  <c r="H36" i="452"/>
  <c r="H35" i="452"/>
  <c r="H34" i="452"/>
  <c r="H33" i="452"/>
  <c r="H32" i="452"/>
  <c r="H31" i="452"/>
  <c r="H30" i="452"/>
  <c r="H29" i="452"/>
  <c r="H28" i="452"/>
  <c r="H27" i="452"/>
  <c r="H26" i="452"/>
  <c r="H25" i="452"/>
  <c r="H24" i="452"/>
  <c r="H23" i="452"/>
  <c r="H22" i="452"/>
  <c r="H21" i="452"/>
  <c r="H20" i="452"/>
  <c r="H19" i="452"/>
  <c r="H18" i="452"/>
  <c r="H17" i="452"/>
  <c r="H16" i="452"/>
  <c r="H15" i="452"/>
  <c r="H14" i="452"/>
  <c r="H13" i="452"/>
  <c r="H12" i="452"/>
  <c r="H11" i="452"/>
  <c r="H10" i="452"/>
  <c r="H9" i="452"/>
  <c r="H8" i="452"/>
  <c r="H7" i="452"/>
  <c r="H6" i="452"/>
  <c r="H5" i="452"/>
  <c r="I23" i="217"/>
  <c r="H23" i="217"/>
  <c r="G23" i="217"/>
  <c r="F23" i="217"/>
  <c r="E23" i="217"/>
  <c r="D23" i="217"/>
  <c r="C23" i="217"/>
  <c r="B23" i="217"/>
  <c r="J22" i="217"/>
  <c r="A22" i="217"/>
  <c r="J21" i="217"/>
  <c r="J19" i="217"/>
  <c r="J18" i="217"/>
  <c r="J17" i="217"/>
  <c r="R17" i="217" s="1"/>
  <c r="J16" i="217"/>
  <c r="J15" i="217"/>
  <c r="J14" i="217"/>
  <c r="J13" i="217"/>
  <c r="R13" i="217" s="1"/>
  <c r="J12" i="217"/>
  <c r="J11" i="217"/>
  <c r="J10" i="217"/>
  <c r="J9" i="217"/>
  <c r="R9" i="217" s="1"/>
  <c r="J8" i="217"/>
  <c r="J7" i="217"/>
  <c r="J6" i="217"/>
  <c r="J5" i="217"/>
  <c r="R5" i="217" s="1"/>
  <c r="A2" i="217"/>
  <c r="A2" i="452" s="1"/>
  <c r="C23" i="215"/>
  <c r="C24" i="215" s="1"/>
  <c r="B23" i="215"/>
  <c r="B24" i="215" s="1"/>
  <c r="A23" i="215"/>
  <c r="D22" i="215"/>
  <c r="F22" i="215" s="1"/>
  <c r="D21" i="215"/>
  <c r="F21" i="215" s="1"/>
  <c r="D20" i="215"/>
  <c r="D19" i="215"/>
  <c r="F19" i="215" s="1"/>
  <c r="D18" i="215"/>
  <c r="D17" i="215"/>
  <c r="D16" i="215"/>
  <c r="D15" i="215"/>
  <c r="F15" i="215" s="1"/>
  <c r="D14" i="215"/>
  <c r="D13" i="215"/>
  <c r="D12" i="215"/>
  <c r="D11" i="215"/>
  <c r="F11" i="215" s="1"/>
  <c r="D10" i="215"/>
  <c r="D9" i="215"/>
  <c r="D8" i="215"/>
  <c r="D7" i="215"/>
  <c r="F7" i="215" s="1"/>
  <c r="D6" i="215"/>
  <c r="D5" i="215"/>
  <c r="A2" i="215"/>
  <c r="A2" i="308"/>
  <c r="D25" i="282"/>
  <c r="C25" i="282"/>
  <c r="B25" i="282"/>
  <c r="E24" i="282"/>
  <c r="A24" i="282"/>
  <c r="E23" i="282"/>
  <c r="E22" i="282"/>
  <c r="E21" i="282"/>
  <c r="E20" i="282"/>
  <c r="E19" i="282"/>
  <c r="E18" i="282"/>
  <c r="E17" i="282"/>
  <c r="E16" i="282"/>
  <c r="E15" i="282"/>
  <c r="E14" i="282"/>
  <c r="E13" i="282"/>
  <c r="E12" i="282"/>
  <c r="E11" i="282"/>
  <c r="E10" i="282"/>
  <c r="E9" i="282"/>
  <c r="E8" i="282"/>
  <c r="E7" i="282"/>
  <c r="E6" i="282"/>
  <c r="A2" i="282"/>
  <c r="I7" i="396"/>
  <c r="H7" i="396"/>
  <c r="G7" i="396"/>
  <c r="F7" i="396"/>
  <c r="E7" i="396"/>
  <c r="D7" i="396"/>
  <c r="C7" i="396"/>
  <c r="B7" i="396"/>
  <c r="J6" i="396"/>
  <c r="J5" i="396"/>
  <c r="J4" i="396"/>
  <c r="J7" i="396" s="1"/>
  <c r="I7" i="397"/>
  <c r="H7" i="397"/>
  <c r="G7" i="397"/>
  <c r="F7" i="397"/>
  <c r="E7" i="397"/>
  <c r="D7" i="397"/>
  <c r="C7" i="397"/>
  <c r="B7" i="397"/>
  <c r="F24" i="78"/>
  <c r="D24" i="78"/>
  <c r="B24" i="78"/>
  <c r="A24" i="78"/>
  <c r="G23" i="78"/>
  <c r="E23" i="78"/>
  <c r="C23" i="78"/>
  <c r="G22" i="78"/>
  <c r="E22" i="78"/>
  <c r="C22" i="78"/>
  <c r="G21" i="78"/>
  <c r="E21" i="78"/>
  <c r="H20" i="78"/>
  <c r="G20" i="78"/>
  <c r="E20" i="78"/>
  <c r="C20" i="78"/>
  <c r="H19" i="78"/>
  <c r="G19" i="78"/>
  <c r="E19" i="78"/>
  <c r="C19" i="78"/>
  <c r="H18" i="78"/>
  <c r="G18" i="78"/>
  <c r="E18" i="78"/>
  <c r="C18" i="78"/>
  <c r="H17" i="78"/>
  <c r="G17" i="78"/>
  <c r="E17" i="78"/>
  <c r="C17" i="78"/>
  <c r="H16" i="78"/>
  <c r="G16" i="78"/>
  <c r="E16" i="78"/>
  <c r="C16" i="78"/>
  <c r="H15" i="78"/>
  <c r="G15" i="78"/>
  <c r="E15" i="78"/>
  <c r="C15" i="78"/>
  <c r="H14" i="78"/>
  <c r="G14" i="78"/>
  <c r="E14" i="78"/>
  <c r="C14" i="78"/>
  <c r="H13" i="78"/>
  <c r="G13" i="78"/>
  <c r="E13" i="78"/>
  <c r="C13" i="78"/>
  <c r="H12" i="78"/>
  <c r="G12" i="78"/>
  <c r="E12" i="78"/>
  <c r="C12" i="78"/>
  <c r="H11" i="78"/>
  <c r="G11" i="78"/>
  <c r="E11" i="78"/>
  <c r="C11" i="78"/>
  <c r="H10" i="78"/>
  <c r="G10" i="78"/>
  <c r="E10" i="78"/>
  <c r="C10" i="78"/>
  <c r="H9" i="78"/>
  <c r="G9" i="78"/>
  <c r="E9" i="78"/>
  <c r="C9" i="78"/>
  <c r="H8" i="78"/>
  <c r="G8" i="78"/>
  <c r="E8" i="78"/>
  <c r="C8" i="78"/>
  <c r="H7" i="78"/>
  <c r="G7" i="78"/>
  <c r="E7" i="78"/>
  <c r="C7" i="78"/>
  <c r="H6" i="78"/>
  <c r="G6" i="78"/>
  <c r="E6" i="78"/>
  <c r="C6" i="78"/>
  <c r="A2" i="78"/>
  <c r="B9" i="490"/>
  <c r="A9" i="490"/>
  <c r="B8" i="490"/>
  <c r="A8" i="490"/>
  <c r="B7" i="490"/>
  <c r="A7" i="490"/>
  <c r="B6" i="490"/>
  <c r="A6" i="490"/>
  <c r="B5" i="490"/>
  <c r="A5" i="490"/>
  <c r="A2" i="490"/>
  <c r="C23" i="395"/>
  <c r="D20" i="395"/>
  <c r="D19" i="395"/>
  <c r="D18" i="395"/>
  <c r="D17" i="395"/>
  <c r="D16" i="395"/>
  <c r="D15" i="395"/>
  <c r="D14" i="395"/>
  <c r="D13" i="395"/>
  <c r="D12" i="395"/>
  <c r="D11" i="395"/>
  <c r="D10" i="395"/>
  <c r="D9" i="395"/>
  <c r="D8" i="395"/>
  <c r="D7" i="395"/>
  <c r="D6" i="395"/>
  <c r="A2" i="395"/>
  <c r="C41" i="394"/>
  <c r="B23" i="395" s="1"/>
  <c r="D23" i="395" s="1"/>
  <c r="B41" i="394"/>
  <c r="C13" i="486"/>
  <c r="C12" i="486"/>
  <c r="C11" i="486"/>
  <c r="C10" i="486"/>
  <c r="C9" i="486"/>
  <c r="C8" i="486"/>
  <c r="C7" i="486"/>
  <c r="C6" i="486"/>
  <c r="C5" i="486"/>
  <c r="D22" i="283"/>
  <c r="B22" i="283"/>
  <c r="A22" i="283"/>
  <c r="E21" i="283"/>
  <c r="C21" i="283"/>
  <c r="E20" i="283"/>
  <c r="C20" i="283"/>
  <c r="E19" i="283"/>
  <c r="C19" i="283"/>
  <c r="E18" i="283"/>
  <c r="C18" i="283"/>
  <c r="E17" i="283"/>
  <c r="B16" i="283"/>
  <c r="E15" i="283"/>
  <c r="B14" i="283"/>
  <c r="E12" i="283"/>
  <c r="C12" i="283"/>
  <c r="E11" i="283"/>
  <c r="C11" i="283"/>
  <c r="E10" i="283"/>
  <c r="C10" i="283"/>
  <c r="E9" i="283"/>
  <c r="C9" i="283"/>
  <c r="E8" i="283"/>
  <c r="C8" i="283"/>
  <c r="E7" i="283"/>
  <c r="C7" i="283"/>
  <c r="E6" i="283"/>
  <c r="C6" i="283"/>
  <c r="E5" i="283"/>
  <c r="A2" i="283"/>
  <c r="D20" i="444"/>
  <c r="C20" i="444"/>
  <c r="B20" i="444"/>
  <c r="E19" i="444"/>
  <c r="F19" i="444" s="1"/>
  <c r="E18" i="444"/>
  <c r="F18" i="444" s="1"/>
  <c r="E17" i="444"/>
  <c r="F17" i="444" s="1"/>
  <c r="E16" i="444"/>
  <c r="F16" i="444" s="1"/>
  <c r="E15" i="444"/>
  <c r="F15" i="444" s="1"/>
  <c r="E14" i="444"/>
  <c r="F14" i="444" s="1"/>
  <c r="E13" i="444"/>
  <c r="F13" i="444" s="1"/>
  <c r="E12" i="444"/>
  <c r="F12" i="444" s="1"/>
  <c r="E11" i="444"/>
  <c r="F11" i="444" s="1"/>
  <c r="E10" i="444"/>
  <c r="F10" i="444" s="1"/>
  <c r="E9" i="444"/>
  <c r="F9" i="444" s="1"/>
  <c r="E8" i="444"/>
  <c r="F8" i="444" s="1"/>
  <c r="E7" i="444"/>
  <c r="F7" i="444" s="1"/>
  <c r="E6" i="444"/>
  <c r="F6" i="444" s="1"/>
  <c r="E5" i="444"/>
  <c r="A2" i="444"/>
  <c r="E14" i="29"/>
  <c r="D14" i="29"/>
  <c r="C14" i="29"/>
  <c r="B14" i="29"/>
  <c r="F13" i="29"/>
  <c r="F12" i="29"/>
  <c r="F11" i="29"/>
  <c r="F10" i="29"/>
  <c r="F9" i="29"/>
  <c r="F8" i="29"/>
  <c r="F7" i="29"/>
  <c r="F6" i="29"/>
  <c r="F5" i="29"/>
  <c r="F14" i="29" s="1"/>
  <c r="B16" i="276"/>
  <c r="A15" i="276"/>
  <c r="B15" i="447"/>
  <c r="B13" i="447"/>
  <c r="B12" i="447"/>
  <c r="B11" i="447"/>
  <c r="B10" i="447"/>
  <c r="B9" i="447"/>
  <c r="B8" i="447"/>
  <c r="B7" i="447"/>
  <c r="B6" i="447"/>
  <c r="B5" i="447"/>
  <c r="B16" i="447" s="1"/>
  <c r="D16" i="72"/>
  <c r="D15" i="72"/>
  <c r="C15" i="72"/>
  <c r="B15" i="72"/>
  <c r="E15" i="72" s="1"/>
  <c r="A15" i="72"/>
  <c r="A15" i="447" s="1"/>
  <c r="D14" i="72"/>
  <c r="C14" i="72"/>
  <c r="B14" i="72"/>
  <c r="E14" i="72" s="1"/>
  <c r="D13" i="72"/>
  <c r="C13" i="72"/>
  <c r="B13" i="72"/>
  <c r="E13" i="72" s="1"/>
  <c r="D12" i="72"/>
  <c r="B12" i="72"/>
  <c r="E12" i="72" s="1"/>
  <c r="D11" i="72"/>
  <c r="B11" i="72"/>
  <c r="E11" i="72" s="1"/>
  <c r="D10" i="72"/>
  <c r="C10" i="72"/>
  <c r="B10" i="72"/>
  <c r="E10" i="72" s="1"/>
  <c r="D9" i="72"/>
  <c r="C9" i="72"/>
  <c r="B9" i="72"/>
  <c r="E9" i="72" s="1"/>
  <c r="D8" i="72"/>
  <c r="C8" i="72"/>
  <c r="B8" i="72"/>
  <c r="E8" i="72" s="1"/>
  <c r="D7" i="72"/>
  <c r="C7" i="72"/>
  <c r="B7" i="72"/>
  <c r="E7" i="72" s="1"/>
  <c r="D6" i="72"/>
  <c r="C6" i="72"/>
  <c r="B6" i="72"/>
  <c r="D5" i="72"/>
  <c r="C5" i="72"/>
  <c r="C16" i="72" s="1"/>
  <c r="B5" i="72"/>
  <c r="E5" i="72" s="1"/>
  <c r="A2" i="177"/>
  <c r="B9" i="179"/>
  <c r="B5" i="177" s="1"/>
  <c r="C8" i="179"/>
  <c r="C7" i="179"/>
  <c r="C6" i="179"/>
  <c r="C5" i="179"/>
  <c r="C9" i="179" s="1"/>
  <c r="A2" i="179"/>
  <c r="F30" i="450"/>
  <c r="E30" i="450"/>
  <c r="D29" i="450"/>
  <c r="C29" i="450"/>
  <c r="D28" i="450"/>
  <c r="C28" i="450"/>
  <c r="D27" i="450"/>
  <c r="C27" i="450"/>
  <c r="D26" i="450"/>
  <c r="C26" i="450"/>
  <c r="D25" i="450"/>
  <c r="C25" i="450"/>
  <c r="D24" i="450"/>
  <c r="C24" i="450"/>
  <c r="D23" i="450"/>
  <c r="C23" i="450"/>
  <c r="D22" i="450"/>
  <c r="C22" i="450"/>
  <c r="D21" i="450"/>
  <c r="C21" i="450"/>
  <c r="D20" i="450"/>
  <c r="C20" i="450"/>
  <c r="D19" i="450"/>
  <c r="C19" i="450"/>
  <c r="D18" i="450"/>
  <c r="C18" i="450"/>
  <c r="D17" i="450"/>
  <c r="C17" i="450"/>
  <c r="D16" i="450"/>
  <c r="C16" i="450"/>
  <c r="D15" i="450"/>
  <c r="C15" i="450"/>
  <c r="D14" i="450"/>
  <c r="C14" i="450"/>
  <c r="D13" i="450"/>
  <c r="C13" i="450"/>
  <c r="D12" i="450"/>
  <c r="C12" i="450"/>
  <c r="D11" i="450"/>
  <c r="C11" i="450"/>
  <c r="D10" i="450"/>
  <c r="C10" i="450"/>
  <c r="D9" i="450"/>
  <c r="C9" i="450"/>
  <c r="D8" i="450"/>
  <c r="C8" i="450"/>
  <c r="D7" i="450"/>
  <c r="C7" i="450"/>
  <c r="D6" i="450"/>
  <c r="C6" i="450"/>
  <c r="D5" i="450"/>
  <c r="D30" i="450" s="1"/>
  <c r="C5" i="450"/>
  <c r="C30" i="450" s="1"/>
  <c r="B9" i="391"/>
  <c r="C8" i="391"/>
  <c r="D8" i="391" s="1"/>
  <c r="C7" i="391"/>
  <c r="D7" i="391" s="1"/>
  <c r="C6" i="391"/>
  <c r="D6" i="391" s="1"/>
  <c r="C5" i="391"/>
  <c r="C9" i="391" s="1"/>
  <c r="E22" i="401"/>
  <c r="D22" i="401"/>
  <c r="C22" i="401"/>
  <c r="B22" i="401"/>
  <c r="G21" i="401"/>
  <c r="G20" i="401"/>
  <c r="G19" i="401"/>
  <c r="F18" i="401"/>
  <c r="G18" i="401" s="1"/>
  <c r="F17" i="401"/>
  <c r="G17" i="401" s="1"/>
  <c r="F16" i="401"/>
  <c r="G16" i="401" s="1"/>
  <c r="F15" i="401"/>
  <c r="G15" i="401" s="1"/>
  <c r="F14" i="401"/>
  <c r="G14" i="401" s="1"/>
  <c r="F13" i="401"/>
  <c r="G13" i="401" s="1"/>
  <c r="F12" i="401"/>
  <c r="G12" i="401" s="1"/>
  <c r="F11" i="401"/>
  <c r="G11" i="401" s="1"/>
  <c r="F10" i="401"/>
  <c r="G10" i="401" s="1"/>
  <c r="F9" i="401"/>
  <c r="G9" i="401" s="1"/>
  <c r="F8" i="401"/>
  <c r="G8" i="401" s="1"/>
  <c r="F7" i="401"/>
  <c r="G7" i="401" s="1"/>
  <c r="F6" i="401"/>
  <c r="G6" i="401" s="1"/>
  <c r="F5" i="401"/>
  <c r="A2" i="401"/>
  <c r="D16" i="400"/>
  <c r="C16" i="400"/>
  <c r="B16" i="400"/>
  <c r="E15" i="400"/>
  <c r="J21" i="401" s="1"/>
  <c r="A15" i="400"/>
  <c r="A21" i="401" s="1"/>
  <c r="E14" i="400"/>
  <c r="E13" i="400"/>
  <c r="E12" i="400"/>
  <c r="E11" i="400"/>
  <c r="E10" i="400"/>
  <c r="E9" i="400"/>
  <c r="E8" i="400"/>
  <c r="E7" i="400"/>
  <c r="E6" i="400"/>
  <c r="E5" i="400"/>
  <c r="E16" i="400" s="1"/>
  <c r="J17" i="449"/>
  <c r="I17" i="449"/>
  <c r="H17" i="449"/>
  <c r="F17" i="449"/>
  <c r="E17" i="449"/>
  <c r="D17" i="449"/>
  <c r="C17" i="449"/>
  <c r="B17" i="449"/>
  <c r="K16" i="449"/>
  <c r="G16" i="449"/>
  <c r="A16" i="449"/>
  <c r="K15" i="449"/>
  <c r="G15" i="449"/>
  <c r="K14" i="449"/>
  <c r="G14" i="449"/>
  <c r="K13" i="449"/>
  <c r="G13" i="449"/>
  <c r="K12" i="449"/>
  <c r="G12" i="449"/>
  <c r="K11" i="449"/>
  <c r="G11" i="449"/>
  <c r="K10" i="449"/>
  <c r="G10" i="449"/>
  <c r="K9" i="449"/>
  <c r="G9" i="449"/>
  <c r="K8" i="449"/>
  <c r="G8" i="449"/>
  <c r="K7" i="449"/>
  <c r="G7" i="449"/>
  <c r="K6" i="449"/>
  <c r="G6" i="449"/>
  <c r="G17" i="449" s="1"/>
  <c r="B22" i="389"/>
  <c r="A22" i="389"/>
  <c r="E21" i="389"/>
  <c r="E20" i="389"/>
  <c r="D20" i="389"/>
  <c r="E19" i="389"/>
  <c r="D19" i="389"/>
  <c r="E18" i="389"/>
  <c r="D18" i="389"/>
  <c r="E17" i="389"/>
  <c r="D17" i="389"/>
  <c r="E16" i="389"/>
  <c r="D16" i="389"/>
  <c r="E15" i="389"/>
  <c r="D15" i="389"/>
  <c r="E14" i="389"/>
  <c r="D14" i="389"/>
  <c r="E13" i="389"/>
  <c r="D13" i="389"/>
  <c r="E12" i="389"/>
  <c r="D12" i="389"/>
  <c r="C11" i="389"/>
  <c r="E11" i="389" s="1"/>
  <c r="C10" i="389"/>
  <c r="C9" i="389"/>
  <c r="C8" i="389"/>
  <c r="C7" i="389"/>
  <c r="E7" i="389" s="1"/>
  <c r="C6" i="389"/>
  <c r="C5" i="389"/>
  <c r="A2" i="389"/>
  <c r="U22" i="386"/>
  <c r="W21" i="386"/>
  <c r="W20" i="386"/>
  <c r="F20" i="386"/>
  <c r="D20" i="386"/>
  <c r="W19" i="386"/>
  <c r="F19" i="386"/>
  <c r="D47" i="386" s="1"/>
  <c r="D19" i="386"/>
  <c r="E47" i="386" s="1"/>
  <c r="W18" i="386"/>
  <c r="F18" i="386"/>
  <c r="D46" i="386" s="1"/>
  <c r="D18" i="386"/>
  <c r="E46" i="386" s="1"/>
  <c r="B18" i="386"/>
  <c r="E18" i="386" s="1"/>
  <c r="W17" i="386"/>
  <c r="F17" i="386"/>
  <c r="D17" i="386"/>
  <c r="E45" i="386" s="1"/>
  <c r="W16" i="386"/>
  <c r="F16" i="386"/>
  <c r="D44" i="386" s="1"/>
  <c r="D16" i="386"/>
  <c r="B16" i="386" s="1"/>
  <c r="W15" i="386"/>
  <c r="F15" i="386"/>
  <c r="D43" i="386" s="1"/>
  <c r="D15" i="386"/>
  <c r="E43" i="386" s="1"/>
  <c r="B15" i="386"/>
  <c r="G15" i="386" s="1"/>
  <c r="W14" i="386"/>
  <c r="F14" i="386"/>
  <c r="D14" i="386"/>
  <c r="E42" i="386" s="1"/>
  <c r="W13" i="386"/>
  <c r="F13" i="386"/>
  <c r="D41" i="386" s="1"/>
  <c r="D13" i="386"/>
  <c r="E41" i="386" s="1"/>
  <c r="W12" i="386"/>
  <c r="F12" i="386"/>
  <c r="D40" i="386" s="1"/>
  <c r="D12" i="386"/>
  <c r="E40" i="386" s="1"/>
  <c r="W11" i="386"/>
  <c r="F11" i="386"/>
  <c r="D39" i="386" s="1"/>
  <c r="D11" i="386"/>
  <c r="E39" i="386" s="1"/>
  <c r="B11" i="386"/>
  <c r="W10" i="386"/>
  <c r="F10" i="386"/>
  <c r="D10" i="386"/>
  <c r="W9" i="386"/>
  <c r="F9" i="386"/>
  <c r="D37" i="386" s="1"/>
  <c r="D9" i="386"/>
  <c r="B9" i="386" s="1"/>
  <c r="V8" i="386"/>
  <c r="F8" i="386"/>
  <c r="D36" i="386" s="1"/>
  <c r="D8" i="386"/>
  <c r="E36" i="386" s="1"/>
  <c r="V7" i="386"/>
  <c r="V22" i="386" s="1"/>
  <c r="F7" i="386"/>
  <c r="D35" i="386" s="1"/>
  <c r="D7" i="386"/>
  <c r="E35" i="386" s="1"/>
  <c r="F6" i="386"/>
  <c r="D34" i="386" s="1"/>
  <c r="D6" i="386"/>
  <c r="E34" i="386" s="1"/>
  <c r="F5" i="386"/>
  <c r="D5" i="386"/>
  <c r="A2" i="386"/>
  <c r="C22" i="385"/>
  <c r="D22" i="385" s="1"/>
  <c r="B22" i="385"/>
  <c r="A22" i="385"/>
  <c r="D21" i="385"/>
  <c r="D20" i="385"/>
  <c r="D18" i="385"/>
  <c r="D17" i="385"/>
  <c r="D16" i="385"/>
  <c r="D15" i="385"/>
  <c r="D14" i="385"/>
  <c r="D10" i="385"/>
  <c r="D9" i="385"/>
  <c r="D8" i="385"/>
  <c r="D7" i="385"/>
  <c r="D6" i="385"/>
  <c r="A2" i="385"/>
  <c r="A23" i="384"/>
  <c r="L21" i="384"/>
  <c r="K21" i="384"/>
  <c r="J21" i="384"/>
  <c r="G21" i="384"/>
  <c r="M20" i="384"/>
  <c r="L20" i="384"/>
  <c r="K20" i="384"/>
  <c r="J20" i="384"/>
  <c r="N20" i="384" s="1"/>
  <c r="H20" i="384"/>
  <c r="G20" i="384"/>
  <c r="F20" i="384"/>
  <c r="E20" i="384"/>
  <c r="D20" i="384"/>
  <c r="C20" i="384"/>
  <c r="B20" i="384"/>
  <c r="I20" i="384" s="1"/>
  <c r="A20" i="384"/>
  <c r="M19" i="384"/>
  <c r="L19" i="384"/>
  <c r="K19" i="384"/>
  <c r="J19" i="384"/>
  <c r="N19" i="384" s="1"/>
  <c r="H19" i="384"/>
  <c r="G19" i="384"/>
  <c r="F19" i="384"/>
  <c r="E19" i="384"/>
  <c r="D19" i="384"/>
  <c r="C19" i="384"/>
  <c r="B19" i="384"/>
  <c r="I19" i="384" s="1"/>
  <c r="M18" i="384"/>
  <c r="L18" i="384"/>
  <c r="K18" i="384"/>
  <c r="J18" i="384"/>
  <c r="N18" i="384" s="1"/>
  <c r="H18" i="384"/>
  <c r="G18" i="384"/>
  <c r="F18" i="384"/>
  <c r="E18" i="384"/>
  <c r="D18" i="384"/>
  <c r="C18" i="384"/>
  <c r="B18" i="384"/>
  <c r="M17" i="384"/>
  <c r="L17" i="384"/>
  <c r="K17" i="384"/>
  <c r="J17" i="384"/>
  <c r="N17" i="384" s="1"/>
  <c r="H17" i="384"/>
  <c r="G17" i="384"/>
  <c r="F17" i="384"/>
  <c r="E17" i="384"/>
  <c r="D17" i="384"/>
  <c r="C17" i="384"/>
  <c r="B17" i="384"/>
  <c r="M16" i="384"/>
  <c r="L16" i="384"/>
  <c r="K16" i="384"/>
  <c r="J16" i="384"/>
  <c r="N16" i="384" s="1"/>
  <c r="H16" i="384"/>
  <c r="G16" i="384"/>
  <c r="F16" i="384"/>
  <c r="E16" i="384"/>
  <c r="D16" i="384"/>
  <c r="C16" i="384"/>
  <c r="B16" i="384"/>
  <c r="I16" i="384" s="1"/>
  <c r="M15" i="384"/>
  <c r="L15" i="384"/>
  <c r="K15" i="384"/>
  <c r="J15" i="384"/>
  <c r="N15" i="384" s="1"/>
  <c r="H15" i="384"/>
  <c r="G15" i="384"/>
  <c r="F15" i="384"/>
  <c r="E15" i="384"/>
  <c r="D15" i="384"/>
  <c r="C15" i="384"/>
  <c r="B15" i="384"/>
  <c r="I15" i="384" s="1"/>
  <c r="M14" i="384"/>
  <c r="L14" i="384"/>
  <c r="K14" i="384"/>
  <c r="J14" i="384"/>
  <c r="N14" i="384" s="1"/>
  <c r="H14" i="384"/>
  <c r="G14" i="384"/>
  <c r="F14" i="384"/>
  <c r="E14" i="384"/>
  <c r="D14" i="384"/>
  <c r="C14" i="384"/>
  <c r="B14" i="384"/>
  <c r="I14" i="384" s="1"/>
  <c r="M13" i="384"/>
  <c r="L13" i="384"/>
  <c r="K13" i="384"/>
  <c r="J13" i="384"/>
  <c r="N13" i="384" s="1"/>
  <c r="H13" i="384"/>
  <c r="G13" i="384"/>
  <c r="F13" i="384"/>
  <c r="E13" i="384"/>
  <c r="D13" i="384"/>
  <c r="C13" i="384"/>
  <c r="B13" i="384"/>
  <c r="I13" i="384" s="1"/>
  <c r="M12" i="384"/>
  <c r="L12" i="384"/>
  <c r="K12" i="384"/>
  <c r="J12" i="384"/>
  <c r="H12" i="384"/>
  <c r="G12" i="384"/>
  <c r="F12" i="384"/>
  <c r="E12" i="384"/>
  <c r="D12" i="384"/>
  <c r="C12" i="384"/>
  <c r="B12" i="384"/>
  <c r="I12" i="384" s="1"/>
  <c r="M11" i="384"/>
  <c r="L11" i="384"/>
  <c r="K11" i="384"/>
  <c r="J11" i="384"/>
  <c r="N11" i="384" s="1"/>
  <c r="H11" i="384"/>
  <c r="G11" i="384"/>
  <c r="F11" i="384"/>
  <c r="E11" i="384"/>
  <c r="D11" i="384"/>
  <c r="C11" i="384"/>
  <c r="B11" i="384"/>
  <c r="I11" i="384" s="1"/>
  <c r="M10" i="384"/>
  <c r="L10" i="384"/>
  <c r="K10" i="384"/>
  <c r="J10" i="384"/>
  <c r="N10" i="384" s="1"/>
  <c r="H10" i="384"/>
  <c r="G10" i="384"/>
  <c r="F10" i="384"/>
  <c r="E10" i="384"/>
  <c r="D10" i="384"/>
  <c r="C10" i="384"/>
  <c r="B10" i="384"/>
  <c r="M9" i="384"/>
  <c r="L9" i="384"/>
  <c r="K9" i="384"/>
  <c r="J9" i="384"/>
  <c r="H9" i="384"/>
  <c r="G9" i="384"/>
  <c r="F9" i="384"/>
  <c r="E9" i="384"/>
  <c r="D9" i="384"/>
  <c r="C9" i="384"/>
  <c r="B9" i="384"/>
  <c r="I9" i="384" s="1"/>
  <c r="M8" i="384"/>
  <c r="L8" i="384"/>
  <c r="K8" i="384"/>
  <c r="J8" i="384"/>
  <c r="N8" i="384" s="1"/>
  <c r="H8" i="384"/>
  <c r="G8" i="384"/>
  <c r="F8" i="384"/>
  <c r="E8" i="384"/>
  <c r="D8" i="384"/>
  <c r="C8" i="384"/>
  <c r="B8" i="384"/>
  <c r="M7" i="384"/>
  <c r="L7" i="384"/>
  <c r="K7" i="384"/>
  <c r="J7" i="384"/>
  <c r="N7" i="384" s="1"/>
  <c r="H7" i="384"/>
  <c r="G7" i="384"/>
  <c r="F7" i="384"/>
  <c r="E7" i="384"/>
  <c r="D7" i="384"/>
  <c r="C7" i="384"/>
  <c r="B7" i="384"/>
  <c r="I7" i="384" s="1"/>
  <c r="M6" i="384"/>
  <c r="L6" i="384"/>
  <c r="L22" i="384" s="1"/>
  <c r="K6" i="384"/>
  <c r="K22" i="384" s="1"/>
  <c r="J6" i="384"/>
  <c r="J22" i="384" s="1"/>
  <c r="H6" i="384"/>
  <c r="G6" i="384"/>
  <c r="G22" i="384" s="1"/>
  <c r="F6" i="384"/>
  <c r="E6" i="384"/>
  <c r="D6" i="384"/>
  <c r="C6" i="384"/>
  <c r="B6" i="384"/>
  <c r="I6" i="384" s="1"/>
  <c r="M21" i="383"/>
  <c r="K21" i="383"/>
  <c r="J21" i="383"/>
  <c r="G21" i="383"/>
  <c r="L20" i="383"/>
  <c r="H20" i="383"/>
  <c r="H21" i="383" s="1"/>
  <c r="F20" i="383"/>
  <c r="F21" i="383" s="1"/>
  <c r="E20" i="383"/>
  <c r="E21" i="383" s="1"/>
  <c r="D20" i="383"/>
  <c r="D21" i="383" s="1"/>
  <c r="C20" i="383"/>
  <c r="C21" i="383" s="1"/>
  <c r="B20" i="383"/>
  <c r="N18" i="383"/>
  <c r="I18" i="383"/>
  <c r="O18" i="383" s="1"/>
  <c r="N17" i="383"/>
  <c r="I17" i="383"/>
  <c r="O17" i="383" s="1"/>
  <c r="N16" i="383"/>
  <c r="I16" i="383"/>
  <c r="O16" i="383" s="1"/>
  <c r="N15" i="383"/>
  <c r="I15" i="383"/>
  <c r="O15" i="383" s="1"/>
  <c r="N14" i="383"/>
  <c r="I14" i="383"/>
  <c r="O14" i="383" s="1"/>
  <c r="N13" i="383"/>
  <c r="I13" i="383"/>
  <c r="O13" i="383" s="1"/>
  <c r="N12" i="383"/>
  <c r="I12" i="383"/>
  <c r="O12" i="383" s="1"/>
  <c r="N11" i="383"/>
  <c r="I11" i="383"/>
  <c r="O11" i="383" s="1"/>
  <c r="N10" i="383"/>
  <c r="I10" i="383"/>
  <c r="O10" i="383" s="1"/>
  <c r="N9" i="383"/>
  <c r="I9" i="383"/>
  <c r="O9" i="383" s="1"/>
  <c r="N8" i="383"/>
  <c r="I8" i="383"/>
  <c r="O8" i="383" s="1"/>
  <c r="N7" i="383"/>
  <c r="I7" i="383"/>
  <c r="O7" i="383" s="1"/>
  <c r="N6" i="383"/>
  <c r="I6" i="383"/>
  <c r="O6" i="383" s="1"/>
  <c r="N5" i="383"/>
  <c r="I5" i="383"/>
  <c r="L22" i="382"/>
  <c r="K22" i="382"/>
  <c r="J22" i="382"/>
  <c r="G22" i="382"/>
  <c r="M21" i="382"/>
  <c r="H21" i="382"/>
  <c r="F21" i="382"/>
  <c r="E21" i="382"/>
  <c r="D21" i="382"/>
  <c r="C21" i="382"/>
  <c r="B21" i="382"/>
  <c r="A21" i="382"/>
  <c r="N17" i="382"/>
  <c r="I17" i="382"/>
  <c r="N16" i="382"/>
  <c r="I16" i="382"/>
  <c r="N15" i="382"/>
  <c r="I15" i="382"/>
  <c r="N14" i="382"/>
  <c r="I14" i="382"/>
  <c r="N13" i="382"/>
  <c r="I13" i="382"/>
  <c r="N12" i="382"/>
  <c r="I12" i="382"/>
  <c r="N11" i="382"/>
  <c r="I11" i="382"/>
  <c r="N10" i="382"/>
  <c r="I10" i="382"/>
  <c r="N9" i="382"/>
  <c r="I9" i="382"/>
  <c r="N8" i="382"/>
  <c r="I8" i="382"/>
  <c r="N7" i="382"/>
  <c r="I7" i="382"/>
  <c r="N6" i="382"/>
  <c r="I6" i="382"/>
  <c r="A2" i="382"/>
  <c r="A2" i="383" s="1"/>
  <c r="A2" i="384" s="1"/>
  <c r="A22" i="381"/>
  <c r="A2" i="381"/>
  <c r="G22" i="380"/>
  <c r="F22" i="380"/>
  <c r="D22" i="380"/>
  <c r="C22" i="380"/>
  <c r="B22" i="380"/>
  <c r="H21" i="380"/>
  <c r="E21" i="380"/>
  <c r="H20" i="380"/>
  <c r="E20" i="380"/>
  <c r="E19" i="380"/>
  <c r="H18" i="380"/>
  <c r="E18" i="380"/>
  <c r="H17" i="380"/>
  <c r="E17" i="380"/>
  <c r="H16" i="380"/>
  <c r="E16" i="380"/>
  <c r="H15" i="380"/>
  <c r="E15" i="380"/>
  <c r="H14" i="380"/>
  <c r="E14" i="380"/>
  <c r="H13" i="380"/>
  <c r="E13" i="380"/>
  <c r="H12" i="380"/>
  <c r="E12" i="380"/>
  <c r="H11" i="380"/>
  <c r="E11" i="380"/>
  <c r="H10" i="380"/>
  <c r="E10" i="380"/>
  <c r="H9" i="380"/>
  <c r="E9" i="380"/>
  <c r="H8" i="380"/>
  <c r="E8" i="380"/>
  <c r="H7" i="380"/>
  <c r="E7" i="380"/>
  <c r="H6" i="380"/>
  <c r="E6" i="380"/>
  <c r="H5" i="380"/>
  <c r="E5" i="380"/>
  <c r="B2" i="380"/>
  <c r="B13" i="273"/>
  <c r="B12" i="273"/>
  <c r="B11" i="273"/>
  <c r="B10" i="273"/>
  <c r="B9" i="273"/>
  <c r="B8" i="273"/>
  <c r="B7" i="273"/>
  <c r="B6" i="273"/>
  <c r="B5" i="273"/>
  <c r="A2" i="273"/>
  <c r="B14" i="272"/>
  <c r="B13" i="272"/>
  <c r="B12" i="272"/>
  <c r="B11" i="272"/>
  <c r="B10" i="272"/>
  <c r="B9" i="272"/>
  <c r="B8" i="272"/>
  <c r="B7" i="272"/>
  <c r="B6" i="272"/>
  <c r="B5" i="272"/>
  <c r="A2" i="272"/>
  <c r="C22" i="374"/>
  <c r="D21" i="374"/>
  <c r="B20" i="374"/>
  <c r="D20" i="374" s="1"/>
  <c r="D19" i="374"/>
  <c r="D18" i="374"/>
  <c r="D17" i="374"/>
  <c r="D16" i="374"/>
  <c r="B15" i="374"/>
  <c r="D15" i="374" s="1"/>
  <c r="D14" i="374"/>
  <c r="D13" i="374"/>
  <c r="D12" i="374"/>
  <c r="D11" i="374"/>
  <c r="D10" i="374"/>
  <c r="D9" i="374"/>
  <c r="D8" i="374"/>
  <c r="D7" i="374"/>
  <c r="D6" i="374"/>
  <c r="D5" i="374"/>
  <c r="A2" i="374"/>
  <c r="C22" i="407"/>
  <c r="B22" i="407"/>
  <c r="A22" i="407"/>
  <c r="A22" i="374" s="1"/>
  <c r="D21" i="407"/>
  <c r="D20" i="407"/>
  <c r="D18" i="407"/>
  <c r="D17" i="407"/>
  <c r="D16" i="407"/>
  <c r="D15" i="407"/>
  <c r="D14" i="407"/>
  <c r="D13" i="407"/>
  <c r="D12" i="407"/>
  <c r="D11" i="407"/>
  <c r="D10" i="407"/>
  <c r="D9" i="407"/>
  <c r="D8" i="407"/>
  <c r="D7" i="407"/>
  <c r="D6" i="407"/>
  <c r="D5" i="407"/>
  <c r="A2" i="407"/>
  <c r="G22" i="377"/>
  <c r="F22" i="377"/>
  <c r="E22" i="377"/>
  <c r="D22" i="377"/>
  <c r="C22" i="377"/>
  <c r="B22" i="377"/>
  <c r="B21" i="377"/>
  <c r="B20" i="377"/>
  <c r="B19" i="377"/>
  <c r="B18" i="377"/>
  <c r="B16" i="377"/>
  <c r="B15" i="377"/>
  <c r="B14" i="377"/>
  <c r="B13" i="377"/>
  <c r="B12" i="377"/>
  <c r="B11" i="377"/>
  <c r="B10" i="377"/>
  <c r="B9" i="377"/>
  <c r="B8" i="377"/>
  <c r="B7" i="377"/>
  <c r="B6" i="377"/>
  <c r="A2" i="377"/>
  <c r="G22" i="435"/>
  <c r="F22" i="435"/>
  <c r="H22" i="435" s="1"/>
  <c r="D22" i="435"/>
  <c r="C22" i="435"/>
  <c r="E22" i="435" s="1"/>
  <c r="I22" i="435" s="1"/>
  <c r="B22" i="435"/>
  <c r="H21" i="435"/>
  <c r="E21" i="435"/>
  <c r="I21" i="435" s="1"/>
  <c r="H20" i="435"/>
  <c r="E20" i="435"/>
  <c r="I20" i="435" s="1"/>
  <c r="H19" i="435"/>
  <c r="E19" i="435"/>
  <c r="I19" i="435" s="1"/>
  <c r="H18" i="435"/>
  <c r="E18" i="435"/>
  <c r="I18" i="435" s="1"/>
  <c r="H17" i="435"/>
  <c r="E17" i="435"/>
  <c r="I17" i="435" s="1"/>
  <c r="H16" i="435"/>
  <c r="E16" i="435"/>
  <c r="I16" i="435" s="1"/>
  <c r="H15" i="435"/>
  <c r="E15" i="435"/>
  <c r="I15" i="435" s="1"/>
  <c r="H14" i="435"/>
  <c r="E14" i="435"/>
  <c r="I14" i="435" s="1"/>
  <c r="H13" i="435"/>
  <c r="E13" i="435"/>
  <c r="I13" i="435" s="1"/>
  <c r="H12" i="435"/>
  <c r="E12" i="435"/>
  <c r="I12" i="435" s="1"/>
  <c r="H11" i="435"/>
  <c r="E11" i="435"/>
  <c r="I11" i="435" s="1"/>
  <c r="H10" i="435"/>
  <c r="E10" i="435"/>
  <c r="I10" i="435" s="1"/>
  <c r="H9" i="435"/>
  <c r="E9" i="435"/>
  <c r="I9" i="435" s="1"/>
  <c r="H8" i="435"/>
  <c r="E8" i="435"/>
  <c r="I8" i="435" s="1"/>
  <c r="H7" i="435"/>
  <c r="E7" i="435"/>
  <c r="I7" i="435" s="1"/>
  <c r="H6" i="435"/>
  <c r="E6" i="435"/>
  <c r="I6" i="435" s="1"/>
  <c r="H5" i="435"/>
  <c r="E5" i="435"/>
  <c r="I5" i="435" s="1"/>
  <c r="B2" i="435"/>
  <c r="D22" i="342"/>
  <c r="C22" i="342"/>
  <c r="B22" i="342"/>
  <c r="H21" i="342"/>
  <c r="E21" i="342"/>
  <c r="H20" i="342"/>
  <c r="G20" i="342"/>
  <c r="F20" i="342"/>
  <c r="H19" i="342"/>
  <c r="E19" i="342"/>
  <c r="H18" i="342"/>
  <c r="E18" i="342"/>
  <c r="H17" i="342"/>
  <c r="E17" i="342"/>
  <c r="H16" i="342"/>
  <c r="E16" i="342"/>
  <c r="H15" i="342"/>
  <c r="E15" i="342"/>
  <c r="H14" i="342"/>
  <c r="E14" i="342"/>
  <c r="H13" i="342"/>
  <c r="E13" i="342"/>
  <c r="H12" i="342"/>
  <c r="E12" i="342"/>
  <c r="H11" i="342"/>
  <c r="E11" i="342"/>
  <c r="H10" i="342"/>
  <c r="E10" i="342"/>
  <c r="H9" i="342"/>
  <c r="E9" i="342"/>
  <c r="H8" i="342"/>
  <c r="E8" i="342"/>
  <c r="H7" i="342"/>
  <c r="E7" i="342"/>
  <c r="H6" i="342"/>
  <c r="E6" i="342"/>
  <c r="H5" i="342"/>
  <c r="E5" i="342"/>
  <c r="B2" i="342"/>
  <c r="I22" i="434"/>
  <c r="H22" i="434"/>
  <c r="J22" i="434" s="1"/>
  <c r="G22" i="434"/>
  <c r="K22" i="434" s="1"/>
  <c r="D22" i="434"/>
  <c r="C22" i="434"/>
  <c r="E22" i="434" s="1"/>
  <c r="B22" i="434"/>
  <c r="F22" i="434" s="1"/>
  <c r="L22" i="434" s="1"/>
  <c r="A22" i="434"/>
  <c r="K21" i="434"/>
  <c r="F21" i="434"/>
  <c r="L21" i="434" s="1"/>
  <c r="K20" i="434"/>
  <c r="F20" i="434"/>
  <c r="L20" i="434" s="1"/>
  <c r="K19" i="434"/>
  <c r="F19" i="434"/>
  <c r="L19" i="434" s="1"/>
  <c r="K18" i="434"/>
  <c r="J18" i="434"/>
  <c r="F18" i="434"/>
  <c r="L18" i="434" s="1"/>
  <c r="E18" i="434"/>
  <c r="K17" i="434"/>
  <c r="J17" i="434"/>
  <c r="F17" i="434"/>
  <c r="L17" i="434" s="1"/>
  <c r="E17" i="434"/>
  <c r="K16" i="434"/>
  <c r="J16" i="434"/>
  <c r="F16" i="434"/>
  <c r="L16" i="434" s="1"/>
  <c r="E16" i="434"/>
  <c r="K15" i="434"/>
  <c r="J15" i="434"/>
  <c r="F15" i="434"/>
  <c r="L15" i="434" s="1"/>
  <c r="E15" i="434"/>
  <c r="K14" i="434"/>
  <c r="J14" i="434"/>
  <c r="F14" i="434"/>
  <c r="L14" i="434" s="1"/>
  <c r="E14" i="434"/>
  <c r="K13" i="434"/>
  <c r="J13" i="434"/>
  <c r="F13" i="434"/>
  <c r="L13" i="434" s="1"/>
  <c r="E13" i="434"/>
  <c r="K12" i="434"/>
  <c r="J12" i="434"/>
  <c r="F12" i="434"/>
  <c r="L12" i="434" s="1"/>
  <c r="E12" i="434"/>
  <c r="K11" i="434"/>
  <c r="J11" i="434"/>
  <c r="F11" i="434"/>
  <c r="L11" i="434" s="1"/>
  <c r="E11" i="434"/>
  <c r="K10" i="434"/>
  <c r="J10" i="434"/>
  <c r="F10" i="434"/>
  <c r="L10" i="434" s="1"/>
  <c r="E10" i="434"/>
  <c r="K9" i="434"/>
  <c r="J9" i="434"/>
  <c r="F9" i="434"/>
  <c r="L9" i="434" s="1"/>
  <c r="E9" i="434"/>
  <c r="K8" i="434"/>
  <c r="J8" i="434"/>
  <c r="F8" i="434"/>
  <c r="L8" i="434" s="1"/>
  <c r="E8" i="434"/>
  <c r="K7" i="434"/>
  <c r="J7" i="434"/>
  <c r="F7" i="434"/>
  <c r="L7" i="434" s="1"/>
  <c r="E7" i="434"/>
  <c r="K6" i="434"/>
  <c r="J6" i="434"/>
  <c r="F6" i="434"/>
  <c r="L6" i="434" s="1"/>
  <c r="E6" i="434"/>
  <c r="K5" i="434"/>
  <c r="J5" i="434"/>
  <c r="F5" i="434"/>
  <c r="L5" i="434" s="1"/>
  <c r="E5" i="434"/>
  <c r="A2" i="434"/>
  <c r="C142" i="402"/>
  <c r="E22" i="402"/>
  <c r="D22" i="402"/>
  <c r="C22" i="402" s="1"/>
  <c r="B22" i="402"/>
  <c r="F22" i="402" s="1"/>
  <c r="A22" i="402"/>
  <c r="F21" i="402"/>
  <c r="C21" i="402"/>
  <c r="I21" i="402" s="1"/>
  <c r="F20" i="402"/>
  <c r="C20" i="402"/>
  <c r="F19" i="402"/>
  <c r="G19" i="402" s="1"/>
  <c r="C19" i="402"/>
  <c r="I19" i="402" s="1"/>
  <c r="F18" i="402"/>
  <c r="G18" i="402" s="1"/>
  <c r="C18" i="402"/>
  <c r="F17" i="402"/>
  <c r="C17" i="402"/>
  <c r="I17" i="402" s="1"/>
  <c r="F16" i="402"/>
  <c r="G16" i="402" s="1"/>
  <c r="C16" i="402"/>
  <c r="F15" i="402"/>
  <c r="G15" i="402" s="1"/>
  <c r="C15" i="402"/>
  <c r="F14" i="402"/>
  <c r="G14" i="402" s="1"/>
  <c r="C14" i="402"/>
  <c r="I14" i="402" s="1"/>
  <c r="F13" i="402"/>
  <c r="C13" i="402"/>
  <c r="I13" i="402" s="1"/>
  <c r="F12" i="402"/>
  <c r="G12" i="402" s="1"/>
  <c r="C12" i="402"/>
  <c r="I12" i="402" s="1"/>
  <c r="F11" i="402"/>
  <c r="G11" i="402" s="1"/>
  <c r="C11" i="402"/>
  <c r="F10" i="402"/>
  <c r="G10" i="402" s="1"/>
  <c r="C10" i="402"/>
  <c r="F9" i="402"/>
  <c r="G9" i="402" s="1"/>
  <c r="C9" i="402"/>
  <c r="I9" i="402" s="1"/>
  <c r="F8" i="402"/>
  <c r="G8" i="402" s="1"/>
  <c r="C8" i="402"/>
  <c r="F7" i="402"/>
  <c r="G7" i="402" s="1"/>
  <c r="C7" i="402"/>
  <c r="I7" i="402" s="1"/>
  <c r="F6" i="402"/>
  <c r="G6" i="402" s="1"/>
  <c r="C6" i="402"/>
  <c r="F5" i="402"/>
  <c r="C5" i="402"/>
  <c r="I5" i="402" s="1"/>
  <c r="A2" i="402"/>
  <c r="H23" i="427"/>
  <c r="F23" i="427"/>
  <c r="D23" i="427"/>
  <c r="B23" i="427"/>
  <c r="J23" i="427" s="1"/>
  <c r="A23" i="427"/>
  <c r="P22" i="427"/>
  <c r="L22" i="427"/>
  <c r="J22" i="427"/>
  <c r="I22" i="427"/>
  <c r="R21" i="427"/>
  <c r="P21" i="427"/>
  <c r="J21" i="427"/>
  <c r="L20" i="427"/>
  <c r="J20" i="427"/>
  <c r="P19" i="427"/>
  <c r="L19" i="427"/>
  <c r="J19" i="427"/>
  <c r="I19" i="427"/>
  <c r="G19" i="427"/>
  <c r="E19" i="427"/>
  <c r="C19" i="427"/>
  <c r="P18" i="427"/>
  <c r="L18" i="427"/>
  <c r="J18" i="427"/>
  <c r="I18" i="427"/>
  <c r="G18" i="427"/>
  <c r="E18" i="427"/>
  <c r="C18" i="427"/>
  <c r="P17" i="427"/>
  <c r="L17" i="427"/>
  <c r="J17" i="427"/>
  <c r="I17" i="427"/>
  <c r="G17" i="427"/>
  <c r="E17" i="427"/>
  <c r="C17" i="427"/>
  <c r="P16" i="427"/>
  <c r="L16" i="427"/>
  <c r="J16" i="427"/>
  <c r="I16" i="427"/>
  <c r="G16" i="427"/>
  <c r="E16" i="427"/>
  <c r="C16" i="427"/>
  <c r="P15" i="427"/>
  <c r="L15" i="427"/>
  <c r="J15" i="427"/>
  <c r="I15" i="427"/>
  <c r="G15" i="427"/>
  <c r="E15" i="427"/>
  <c r="C15" i="427"/>
  <c r="P14" i="427"/>
  <c r="L14" i="427"/>
  <c r="J14" i="427"/>
  <c r="I14" i="427"/>
  <c r="G14" i="427"/>
  <c r="E14" i="427"/>
  <c r="C14" i="427"/>
  <c r="P13" i="427"/>
  <c r="L13" i="427"/>
  <c r="J13" i="427"/>
  <c r="I13" i="427"/>
  <c r="G13" i="427"/>
  <c r="E13" i="427"/>
  <c r="C13" i="427"/>
  <c r="P12" i="427"/>
  <c r="L12" i="427"/>
  <c r="J12" i="427"/>
  <c r="I12" i="427"/>
  <c r="G12" i="427"/>
  <c r="E12" i="427"/>
  <c r="C12" i="427"/>
  <c r="P11" i="427"/>
  <c r="L11" i="427"/>
  <c r="J11" i="427"/>
  <c r="I11" i="427"/>
  <c r="G11" i="427"/>
  <c r="E11" i="427"/>
  <c r="C11" i="427"/>
  <c r="P10" i="427"/>
  <c r="L10" i="427"/>
  <c r="J10" i="427"/>
  <c r="I10" i="427"/>
  <c r="G10" i="427"/>
  <c r="E10" i="427"/>
  <c r="C10" i="427"/>
  <c r="P9" i="427"/>
  <c r="L9" i="427"/>
  <c r="J9" i="427"/>
  <c r="I9" i="427"/>
  <c r="G9" i="427"/>
  <c r="E9" i="427"/>
  <c r="C9" i="427"/>
  <c r="P8" i="427"/>
  <c r="L8" i="427"/>
  <c r="J8" i="427"/>
  <c r="I8" i="427"/>
  <c r="G8" i="427"/>
  <c r="E8" i="427"/>
  <c r="C8" i="427"/>
  <c r="L7" i="427"/>
  <c r="J7" i="427"/>
  <c r="N7" i="427" s="1"/>
  <c r="L6" i="427"/>
  <c r="J6" i="427"/>
  <c r="N6" i="427" s="1"/>
  <c r="J5" i="427"/>
  <c r="N5" i="427" s="1"/>
  <c r="D22" i="489"/>
  <c r="C22" i="489"/>
  <c r="B22" i="489"/>
  <c r="A22" i="489"/>
  <c r="H21" i="489"/>
  <c r="G21" i="489"/>
  <c r="F21" i="489"/>
  <c r="H20" i="489"/>
  <c r="G20" i="489"/>
  <c r="F20" i="489"/>
  <c r="H19" i="489"/>
  <c r="G19" i="489"/>
  <c r="F19" i="489"/>
  <c r="E18" i="489"/>
  <c r="E17" i="489"/>
  <c r="E16" i="489"/>
  <c r="E15" i="489"/>
  <c r="E14" i="489"/>
  <c r="E13" i="489"/>
  <c r="E12" i="489"/>
  <c r="E11" i="489"/>
  <c r="E10" i="489"/>
  <c r="E9" i="489"/>
  <c r="E8" i="489"/>
  <c r="E7" i="489"/>
  <c r="E6" i="489"/>
  <c r="E5" i="489"/>
  <c r="A2" i="489"/>
  <c r="C22" i="333"/>
  <c r="B22" i="333"/>
  <c r="D22" i="333" s="1"/>
  <c r="A22" i="333"/>
  <c r="E21" i="333"/>
  <c r="D21" i="333"/>
  <c r="E20" i="333"/>
  <c r="D20" i="333"/>
  <c r="E19" i="333"/>
  <c r="D19" i="333"/>
  <c r="E18" i="333"/>
  <c r="D18" i="333"/>
  <c r="E17" i="333"/>
  <c r="D17" i="333"/>
  <c r="E16" i="333"/>
  <c r="D16" i="333"/>
  <c r="E15" i="333"/>
  <c r="D15" i="333"/>
  <c r="E14" i="333"/>
  <c r="D14" i="333"/>
  <c r="E13" i="333"/>
  <c r="D13" i="333"/>
  <c r="E12" i="333"/>
  <c r="D12" i="333"/>
  <c r="E11" i="333"/>
  <c r="D11" i="333"/>
  <c r="E10" i="333"/>
  <c r="D10" i="333"/>
  <c r="E9" i="333"/>
  <c r="D9" i="333"/>
  <c r="E8" i="333"/>
  <c r="D8" i="333"/>
  <c r="E7" i="333"/>
  <c r="D7" i="333"/>
  <c r="E6" i="333"/>
  <c r="D6" i="333"/>
  <c r="D5" i="333"/>
  <c r="A2" i="333"/>
  <c r="D13" i="336"/>
  <c r="B13" i="336"/>
  <c r="D12" i="336"/>
  <c r="B12" i="336"/>
  <c r="D11" i="336"/>
  <c r="B11" i="336"/>
  <c r="D10" i="336"/>
  <c r="B10" i="336"/>
  <c r="D9" i="336"/>
  <c r="B9" i="336"/>
  <c r="D8" i="336"/>
  <c r="B8" i="336"/>
  <c r="D7" i="336"/>
  <c r="B7" i="336"/>
  <c r="D6" i="336"/>
  <c r="B6" i="336"/>
  <c r="D5" i="336"/>
  <c r="B5" i="336"/>
  <c r="A2" i="336"/>
  <c r="K22" i="335"/>
  <c r="I22" i="335"/>
  <c r="H22" i="335"/>
  <c r="G22" i="335"/>
  <c r="J22" i="335" s="1"/>
  <c r="D22" i="335"/>
  <c r="C22" i="335"/>
  <c r="B22" i="335"/>
  <c r="F22" i="335" s="1"/>
  <c r="A22" i="335"/>
  <c r="K20" i="335"/>
  <c r="J20" i="335"/>
  <c r="F20" i="335"/>
  <c r="K19" i="335"/>
  <c r="J19" i="335"/>
  <c r="F19" i="335"/>
  <c r="K18" i="335"/>
  <c r="J18" i="335"/>
  <c r="F18" i="335"/>
  <c r="K17" i="335"/>
  <c r="J17" i="335"/>
  <c r="F17" i="335"/>
  <c r="K16" i="335"/>
  <c r="J16" i="335"/>
  <c r="F16" i="335"/>
  <c r="K15" i="335"/>
  <c r="J15" i="335"/>
  <c r="F15" i="335"/>
  <c r="K14" i="335"/>
  <c r="J14" i="335"/>
  <c r="F14" i="335"/>
  <c r="K13" i="335"/>
  <c r="J13" i="335"/>
  <c r="F13" i="335"/>
  <c r="K12" i="335"/>
  <c r="J12" i="335"/>
  <c r="F12" i="335"/>
  <c r="K11" i="335"/>
  <c r="J11" i="335"/>
  <c r="F11" i="335"/>
  <c r="K10" i="335"/>
  <c r="J10" i="335"/>
  <c r="F10" i="335"/>
  <c r="K9" i="335"/>
  <c r="J9" i="335"/>
  <c r="F9" i="335"/>
  <c r="K8" i="335"/>
  <c r="J8" i="335"/>
  <c r="F8" i="335"/>
  <c r="K7" i="335"/>
  <c r="J7" i="335"/>
  <c r="F7" i="335"/>
  <c r="K6" i="335"/>
  <c r="J6" i="335"/>
  <c r="F6" i="335"/>
  <c r="K5" i="335"/>
  <c r="J5" i="335"/>
  <c r="F5" i="335"/>
  <c r="A2" i="335"/>
  <c r="D40" i="474"/>
  <c r="D4" i="474"/>
  <c r="L5" i="335" l="1"/>
  <c r="L6" i="335"/>
  <c r="L7" i="335"/>
  <c r="L8" i="335"/>
  <c r="L9" i="335"/>
  <c r="L10" i="335"/>
  <c r="C11" i="385"/>
  <c r="D11" i="385" s="1"/>
  <c r="L11" i="335"/>
  <c r="C12" i="385"/>
  <c r="L12" i="335"/>
  <c r="L13" i="335"/>
  <c r="L14" i="335"/>
  <c r="L15" i="335"/>
  <c r="L16" i="335"/>
  <c r="L17" i="335"/>
  <c r="L18" i="335"/>
  <c r="L19" i="335"/>
  <c r="L20" i="335"/>
  <c r="L22" i="335"/>
  <c r="B14" i="336"/>
  <c r="C5" i="336"/>
  <c r="D14" i="336"/>
  <c r="E5" i="336"/>
  <c r="C6" i="336"/>
  <c r="E6" i="336"/>
  <c r="C7" i="336"/>
  <c r="E7" i="336"/>
  <c r="C8" i="336"/>
  <c r="E8" i="336"/>
  <c r="C9" i="336"/>
  <c r="E9" i="336"/>
  <c r="C10" i="336"/>
  <c r="E10" i="336"/>
  <c r="C11" i="336"/>
  <c r="E11" i="336"/>
  <c r="C12" i="336"/>
  <c r="E12" i="336"/>
  <c r="C13" i="336"/>
  <c r="E13" i="336"/>
  <c r="H5" i="489"/>
  <c r="G5" i="489"/>
  <c r="F5" i="489"/>
  <c r="H6" i="489"/>
  <c r="G6" i="489"/>
  <c r="F6" i="489"/>
  <c r="H7" i="489"/>
  <c r="G7" i="489"/>
  <c r="F7" i="489"/>
  <c r="H8" i="489"/>
  <c r="G8" i="489"/>
  <c r="F8" i="489"/>
  <c r="H9" i="489"/>
  <c r="G9" i="489"/>
  <c r="F9" i="489"/>
  <c r="H10" i="489"/>
  <c r="G10" i="489"/>
  <c r="F10" i="489"/>
  <c r="H11" i="489"/>
  <c r="G11" i="489"/>
  <c r="F11" i="489"/>
  <c r="H12" i="489"/>
  <c r="G12" i="489"/>
  <c r="F12" i="489"/>
  <c r="H13" i="489"/>
  <c r="G13" i="489"/>
  <c r="F13" i="489"/>
  <c r="H14" i="489"/>
  <c r="G14" i="489"/>
  <c r="F14" i="489"/>
  <c r="H15" i="489"/>
  <c r="G15" i="489"/>
  <c r="F15" i="489"/>
  <c r="H16" i="489"/>
  <c r="G16" i="489"/>
  <c r="F16" i="489"/>
  <c r="H17" i="489"/>
  <c r="G17" i="489"/>
  <c r="F17" i="489"/>
  <c r="H18" i="489"/>
  <c r="G18" i="489"/>
  <c r="F18" i="489"/>
  <c r="E22" i="489"/>
  <c r="F22" i="489" s="1"/>
  <c r="G22" i="489"/>
  <c r="H22" i="489"/>
  <c r="O8" i="427"/>
  <c r="N8" i="427"/>
  <c r="S8" i="427" s="1"/>
  <c r="K8" i="427"/>
  <c r="R8" i="427"/>
  <c r="Q8" i="427"/>
  <c r="M8" i="427"/>
  <c r="O9" i="427"/>
  <c r="N9" i="427"/>
  <c r="S9" i="427" s="1"/>
  <c r="K9" i="427"/>
  <c r="R9" i="427"/>
  <c r="Q9" i="427"/>
  <c r="M9" i="427"/>
  <c r="O10" i="427"/>
  <c r="N10" i="427"/>
  <c r="S10" i="427" s="1"/>
  <c r="K10" i="427"/>
  <c r="R10" i="427"/>
  <c r="Q10" i="427"/>
  <c r="M10" i="427"/>
  <c r="O11" i="427"/>
  <c r="N11" i="427"/>
  <c r="S11" i="427" s="1"/>
  <c r="K11" i="427"/>
  <c r="R11" i="427"/>
  <c r="Q11" i="427"/>
  <c r="M11" i="427"/>
  <c r="O12" i="427"/>
  <c r="N12" i="427"/>
  <c r="S12" i="427" s="1"/>
  <c r="K12" i="427"/>
  <c r="R12" i="427"/>
  <c r="Q12" i="427"/>
  <c r="M12" i="427"/>
  <c r="O13" i="427"/>
  <c r="N13" i="427"/>
  <c r="S13" i="427" s="1"/>
  <c r="K13" i="427"/>
  <c r="R13" i="427"/>
  <c r="Q13" i="427"/>
  <c r="M13" i="427"/>
  <c r="O14" i="427"/>
  <c r="N14" i="427"/>
  <c r="S14" i="427" s="1"/>
  <c r="K14" i="427"/>
  <c r="R14" i="427"/>
  <c r="Q14" i="427"/>
  <c r="M14" i="427"/>
  <c r="O15" i="427"/>
  <c r="N15" i="427"/>
  <c r="S15" i="427" s="1"/>
  <c r="K15" i="427"/>
  <c r="R15" i="427"/>
  <c r="Q15" i="427"/>
  <c r="M15" i="427"/>
  <c r="O16" i="427"/>
  <c r="N16" i="427"/>
  <c r="S16" i="427" s="1"/>
  <c r="K16" i="427"/>
  <c r="R16" i="427"/>
  <c r="Q16" i="427"/>
  <c r="M16" i="427"/>
  <c r="O17" i="427"/>
  <c r="N17" i="427"/>
  <c r="S17" i="427" s="1"/>
  <c r="K17" i="427"/>
  <c r="R17" i="427"/>
  <c r="Q17" i="427"/>
  <c r="M17" i="427"/>
  <c r="O18" i="427"/>
  <c r="N18" i="427"/>
  <c r="S18" i="427" s="1"/>
  <c r="K18" i="427"/>
  <c r="R18" i="427"/>
  <c r="Q18" i="427"/>
  <c r="M18" i="427"/>
  <c r="O19" i="427"/>
  <c r="N19" i="427"/>
  <c r="S19" i="427" s="1"/>
  <c r="K19" i="427"/>
  <c r="R19" i="427"/>
  <c r="Q19" i="427"/>
  <c r="M19" i="427"/>
  <c r="O20" i="427"/>
  <c r="N20" i="427"/>
  <c r="S20" i="427" s="1"/>
  <c r="R20" i="427"/>
  <c r="Q20" i="427"/>
  <c r="S21" i="427"/>
  <c r="Q21" i="427"/>
  <c r="O21" i="427"/>
  <c r="O22" i="427"/>
  <c r="N22" i="427"/>
  <c r="S22" i="427" s="1"/>
  <c r="K22" i="427"/>
  <c r="R22" i="427"/>
  <c r="Q22" i="427"/>
  <c r="M22" i="427"/>
  <c r="P23" i="427"/>
  <c r="L23" i="427"/>
  <c r="I23" i="427"/>
  <c r="H5" i="402"/>
  <c r="H6" i="402"/>
  <c r="I6" i="402"/>
  <c r="H8" i="402"/>
  <c r="I8" i="402"/>
  <c r="H10" i="402"/>
  <c r="I10" i="402"/>
  <c r="I11" i="402"/>
  <c r="H11" i="402"/>
  <c r="H13" i="402"/>
  <c r="I15" i="402"/>
  <c r="H15" i="402"/>
  <c r="I16" i="402"/>
  <c r="H16" i="402"/>
  <c r="H17" i="402"/>
  <c r="H18" i="402"/>
  <c r="I18" i="402"/>
  <c r="H20" i="402"/>
  <c r="I20" i="402"/>
  <c r="F24" i="402"/>
  <c r="G20" i="402"/>
  <c r="H21" i="402"/>
  <c r="G5" i="342"/>
  <c r="F5" i="342"/>
  <c r="G6" i="342"/>
  <c r="F6" i="342"/>
  <c r="G7" i="342"/>
  <c r="F7" i="342"/>
  <c r="G8" i="342"/>
  <c r="F8" i="342"/>
  <c r="G9" i="342"/>
  <c r="F9" i="342"/>
  <c r="G10" i="342"/>
  <c r="F10" i="342"/>
  <c r="G11" i="342"/>
  <c r="F11" i="342"/>
  <c r="G12" i="342"/>
  <c r="F12" i="342"/>
  <c r="G13" i="342"/>
  <c r="F13" i="342"/>
  <c r="G14" i="342"/>
  <c r="F14" i="342"/>
  <c r="G15" i="342"/>
  <c r="F15" i="342"/>
  <c r="G16" i="342"/>
  <c r="F16" i="342"/>
  <c r="G17" i="342"/>
  <c r="F17" i="342"/>
  <c r="G18" i="342"/>
  <c r="F18" i="342"/>
  <c r="G19" i="342"/>
  <c r="F19" i="342"/>
  <c r="G21" i="342"/>
  <c r="F21" i="342"/>
  <c r="E22" i="342"/>
  <c r="F22" i="342" s="1"/>
  <c r="H22" i="342"/>
  <c r="G22" i="342"/>
  <c r="B22" i="374"/>
  <c r="D22" i="374" s="1"/>
  <c r="D22" i="407"/>
  <c r="B15" i="272"/>
  <c r="C5" i="272"/>
  <c r="C6" i="272"/>
  <c r="C7" i="272"/>
  <c r="C8" i="272"/>
  <c r="C9" i="272"/>
  <c r="C10" i="272"/>
  <c r="C11" i="272"/>
  <c r="C12" i="272"/>
  <c r="C13" i="272"/>
  <c r="C14" i="272"/>
  <c r="B14" i="273"/>
  <c r="C5" i="273"/>
  <c r="C6" i="273"/>
  <c r="C7" i="273"/>
  <c r="C8" i="273"/>
  <c r="C9" i="273"/>
  <c r="C10" i="273"/>
  <c r="C11" i="273"/>
  <c r="C12" i="273"/>
  <c r="C13" i="273"/>
  <c r="E22" i="380"/>
  <c r="H22" i="380"/>
  <c r="A21" i="384"/>
  <c r="A20" i="383"/>
  <c r="O6" i="382"/>
  <c r="O7" i="382"/>
  <c r="O8" i="382"/>
  <c r="O9" i="382"/>
  <c r="O10" i="382"/>
  <c r="O11" i="382"/>
  <c r="O12" i="382"/>
  <c r="O13" i="382"/>
  <c r="O14" i="382"/>
  <c r="O15" i="382"/>
  <c r="O16" i="382"/>
  <c r="O17" i="382"/>
  <c r="B21" i="384"/>
  <c r="B22" i="382"/>
  <c r="I21" i="382"/>
  <c r="I22" i="382" s="1"/>
  <c r="C21" i="384"/>
  <c r="C22" i="382"/>
  <c r="D21" i="384"/>
  <c r="D22" i="382"/>
  <c r="E21" i="384"/>
  <c r="E22" i="382"/>
  <c r="F21" i="384"/>
  <c r="F22" i="382"/>
  <c r="H21" i="384"/>
  <c r="H22" i="382"/>
  <c r="M21" i="384"/>
  <c r="M22" i="382"/>
  <c r="N21" i="382"/>
  <c r="O5" i="383"/>
  <c r="B21" i="383"/>
  <c r="I20" i="383"/>
  <c r="L21" i="383"/>
  <c r="N20" i="383"/>
  <c r="N21" i="383" s="1"/>
  <c r="F22" i="384"/>
  <c r="H22" i="384"/>
  <c r="I8" i="384"/>
  <c r="D22" i="384"/>
  <c r="N9" i="384"/>
  <c r="B22" i="384"/>
  <c r="C22" i="384"/>
  <c r="N12" i="384"/>
  <c r="I17" i="384"/>
  <c r="I18" i="384"/>
  <c r="N21" i="384"/>
  <c r="B14" i="386"/>
  <c r="E5" i="389"/>
  <c r="D5" i="389"/>
  <c r="E6" i="389"/>
  <c r="D6" i="389"/>
  <c r="E8" i="389"/>
  <c r="D8" i="389"/>
  <c r="E9" i="389"/>
  <c r="D9" i="389"/>
  <c r="E10" i="389"/>
  <c r="D10" i="389"/>
  <c r="E22" i="389"/>
  <c r="D22" i="389"/>
  <c r="K17" i="449"/>
  <c r="F22" i="401"/>
  <c r="G5" i="401"/>
  <c r="G22" i="401" s="1"/>
  <c r="B11" i="177"/>
  <c r="C5" i="177"/>
  <c r="B16" i="72"/>
  <c r="E6" i="72"/>
  <c r="E20" i="444"/>
  <c r="F5" i="444"/>
  <c r="F20" i="444" s="1"/>
  <c r="C15" i="283"/>
  <c r="E14" i="283"/>
  <c r="C14" i="283"/>
  <c r="C17" i="283"/>
  <c r="E16" i="283"/>
  <c r="C16" i="283"/>
  <c r="E22" i="283"/>
  <c r="C22" i="283"/>
  <c r="B10" i="490"/>
  <c r="C10" i="490" s="1"/>
  <c r="C5" i="490"/>
  <c r="C6" i="490"/>
  <c r="C7" i="490"/>
  <c r="C8" i="490"/>
  <c r="C9" i="490"/>
  <c r="B25" i="78"/>
  <c r="H24" i="78"/>
  <c r="H25" i="78" s="1"/>
  <c r="C24" i="78"/>
  <c r="D25" i="78"/>
  <c r="E25" i="78" s="1"/>
  <c r="E24" i="78"/>
  <c r="F25" i="78"/>
  <c r="G25" i="78" s="1"/>
  <c r="G24" i="78"/>
  <c r="E25" i="282"/>
  <c r="G6" i="282"/>
  <c r="F6" i="282"/>
  <c r="G7" i="282"/>
  <c r="F7" i="282"/>
  <c r="G8" i="282"/>
  <c r="F8" i="282"/>
  <c r="G9" i="282"/>
  <c r="F9" i="282"/>
  <c r="G10" i="282"/>
  <c r="F10" i="282"/>
  <c r="G11" i="282"/>
  <c r="F11" i="282"/>
  <c r="G12" i="282"/>
  <c r="F12" i="282"/>
  <c r="G13" i="282"/>
  <c r="F13" i="282"/>
  <c r="G14" i="282"/>
  <c r="F14" i="282"/>
  <c r="G15" i="282"/>
  <c r="F15" i="282"/>
  <c r="G16" i="282"/>
  <c r="F16" i="282"/>
  <c r="G17" i="282"/>
  <c r="F17" i="282"/>
  <c r="G18" i="282"/>
  <c r="F18" i="282"/>
  <c r="G19" i="282"/>
  <c r="F19" i="282"/>
  <c r="G20" i="282"/>
  <c r="F20" i="282"/>
  <c r="G21" i="282"/>
  <c r="F21" i="282"/>
  <c r="G22" i="282"/>
  <c r="F22" i="282"/>
  <c r="G23" i="282"/>
  <c r="F23" i="282"/>
  <c r="G24" i="282"/>
  <c r="F24" i="282"/>
  <c r="F5" i="215"/>
  <c r="E5" i="215"/>
  <c r="F6" i="215"/>
  <c r="E6" i="215"/>
  <c r="F8" i="215"/>
  <c r="E8" i="215"/>
  <c r="F9" i="215"/>
  <c r="E9" i="215"/>
  <c r="F10" i="215"/>
  <c r="E10" i="215"/>
  <c r="F12" i="215"/>
  <c r="E12" i="215"/>
  <c r="F13" i="215"/>
  <c r="E13" i="215"/>
  <c r="F14" i="215"/>
  <c r="E14" i="215"/>
  <c r="F16" i="215"/>
  <c r="E16" i="215"/>
  <c r="F17" i="215"/>
  <c r="E17" i="215"/>
  <c r="F18" i="215"/>
  <c r="E18" i="215"/>
  <c r="J27" i="217"/>
  <c r="R6" i="217"/>
  <c r="Q6" i="217"/>
  <c r="P6" i="217"/>
  <c r="O6" i="217"/>
  <c r="N6" i="217"/>
  <c r="M6" i="217"/>
  <c r="L6" i="217"/>
  <c r="K6" i="217"/>
  <c r="O7" i="217"/>
  <c r="R7" i="217"/>
  <c r="P7" i="217"/>
  <c r="R8" i="217"/>
  <c r="M8" i="217"/>
  <c r="K8" i="217"/>
  <c r="J31" i="217"/>
  <c r="R10" i="217"/>
  <c r="Q10" i="217"/>
  <c r="P10" i="217"/>
  <c r="O10" i="217"/>
  <c r="N10" i="217"/>
  <c r="M10" i="217"/>
  <c r="L10" i="217"/>
  <c r="K10" i="217"/>
  <c r="O11" i="217"/>
  <c r="R11" i="217"/>
  <c r="Q11" i="217"/>
  <c r="P11" i="217"/>
  <c r="R12" i="217"/>
  <c r="M12" i="217"/>
  <c r="K12" i="217"/>
  <c r="R14" i="217"/>
  <c r="Q14" i="217"/>
  <c r="P14" i="217"/>
  <c r="O14" i="217"/>
  <c r="N14" i="217"/>
  <c r="M14" i="217"/>
  <c r="L14" i="217"/>
  <c r="K14" i="217"/>
  <c r="O15" i="217"/>
  <c r="R15" i="217"/>
  <c r="Q15" i="217"/>
  <c r="P15" i="217"/>
  <c r="R16" i="217"/>
  <c r="M16" i="217"/>
  <c r="K16" i="217"/>
  <c r="R18" i="217"/>
  <c r="Q18" i="217"/>
  <c r="P18" i="217"/>
  <c r="O18" i="217"/>
  <c r="N18" i="217"/>
  <c r="M18" i="217"/>
  <c r="L18" i="217"/>
  <c r="K18" i="217"/>
  <c r="O19" i="217"/>
  <c r="R19" i="217"/>
  <c r="Q19" i="217"/>
  <c r="P19" i="217"/>
  <c r="R21" i="217"/>
  <c r="M21" i="217"/>
  <c r="K21" i="217"/>
  <c r="R22" i="217"/>
  <c r="M22" i="217"/>
  <c r="K22" i="217"/>
  <c r="H37" i="452"/>
  <c r="D24" i="222"/>
  <c r="F5" i="222"/>
  <c r="E5" i="222"/>
  <c r="F9" i="222"/>
  <c r="E9" i="222"/>
  <c r="F13" i="222"/>
  <c r="E13" i="222"/>
  <c r="F17" i="222"/>
  <c r="E17" i="222"/>
  <c r="D24" i="224"/>
  <c r="F24" i="224" s="1"/>
  <c r="F5" i="224"/>
  <c r="E5" i="224"/>
  <c r="E6" i="224"/>
  <c r="F6" i="224"/>
  <c r="F7" i="224"/>
  <c r="E7" i="224"/>
  <c r="F9" i="224"/>
  <c r="E9" i="224"/>
  <c r="E10" i="224"/>
  <c r="F10" i="224"/>
  <c r="F11" i="224"/>
  <c r="E11" i="224"/>
  <c r="F13" i="224"/>
  <c r="E13" i="224"/>
  <c r="E14" i="224"/>
  <c r="F14" i="224"/>
  <c r="F15" i="224"/>
  <c r="E15" i="224"/>
  <c r="F17" i="224"/>
  <c r="E17" i="224"/>
  <c r="E18" i="224"/>
  <c r="F18" i="224"/>
  <c r="F19" i="224"/>
  <c r="E19" i="224"/>
  <c r="F21" i="224"/>
  <c r="E21" i="224"/>
  <c r="F23" i="224"/>
  <c r="E23" i="224"/>
  <c r="G24" i="226"/>
  <c r="H5" i="226"/>
  <c r="H24" i="226" s="1"/>
  <c r="F47" i="491"/>
  <c r="F14" i="491"/>
  <c r="F15" i="491" s="1"/>
  <c r="C22" i="491"/>
  <c r="K29" i="491"/>
  <c r="L28" i="491"/>
  <c r="G67" i="491"/>
  <c r="L63" i="491"/>
  <c r="M63" i="491"/>
  <c r="N62" i="491"/>
  <c r="H96" i="491"/>
  <c r="H74" i="491" s="1"/>
  <c r="M71" i="491" s="1"/>
  <c r="E88" i="491"/>
  <c r="E105" i="491"/>
  <c r="E22" i="384"/>
  <c r="I10" i="384"/>
  <c r="N6" i="384"/>
  <c r="N22" i="384" s="1"/>
  <c r="M22" i="384"/>
  <c r="H25" i="226"/>
  <c r="F25" i="226"/>
  <c r="E25" i="226"/>
  <c r="D25" i="226"/>
  <c r="C25" i="226"/>
  <c r="B25" i="226"/>
  <c r="E24" i="224"/>
  <c r="E8" i="224"/>
  <c r="E12" i="224"/>
  <c r="E16" i="224"/>
  <c r="E20" i="224"/>
  <c r="F24" i="222"/>
  <c r="E23" i="222"/>
  <c r="E6" i="222"/>
  <c r="E10" i="222"/>
  <c r="E14" i="222"/>
  <c r="E18" i="222"/>
  <c r="E7" i="222"/>
  <c r="E11" i="222"/>
  <c r="E15" i="222"/>
  <c r="E19" i="222"/>
  <c r="E8" i="222"/>
  <c r="E12" i="222"/>
  <c r="E16" i="222"/>
  <c r="I36" i="452"/>
  <c r="I30" i="452"/>
  <c r="I24" i="452"/>
  <c r="I18" i="452"/>
  <c r="I12" i="452"/>
  <c r="I6" i="452"/>
  <c r="I35" i="452"/>
  <c r="I29" i="452"/>
  <c r="I23" i="452"/>
  <c r="I17" i="452"/>
  <c r="I11" i="452"/>
  <c r="I5" i="452"/>
  <c r="I19" i="452"/>
  <c r="I34" i="452"/>
  <c r="I28" i="452"/>
  <c r="I22" i="452"/>
  <c r="I16" i="452"/>
  <c r="I10" i="452"/>
  <c r="I31" i="452"/>
  <c r="I13" i="452"/>
  <c r="I33" i="452"/>
  <c r="I27" i="452"/>
  <c r="I21" i="452"/>
  <c r="I15" i="452"/>
  <c r="I9" i="452"/>
  <c r="I32" i="452"/>
  <c r="I26" i="452"/>
  <c r="I20" i="452"/>
  <c r="I14" i="452"/>
  <c r="I8" i="452"/>
  <c r="I7" i="452"/>
  <c r="I25" i="452"/>
  <c r="K5" i="217"/>
  <c r="Q7" i="217"/>
  <c r="K9" i="217"/>
  <c r="K13" i="217"/>
  <c r="K17" i="217"/>
  <c r="L5" i="217"/>
  <c r="L9" i="217"/>
  <c r="L13" i="217"/>
  <c r="L17" i="217"/>
  <c r="M5" i="217"/>
  <c r="M9" i="217"/>
  <c r="M13" i="217"/>
  <c r="M17" i="217"/>
  <c r="L22" i="217"/>
  <c r="N5" i="217"/>
  <c r="N9" i="217"/>
  <c r="N13" i="217"/>
  <c r="N17" i="217"/>
  <c r="J28" i="217"/>
  <c r="A2" i="222"/>
  <c r="A2" i="224" s="1"/>
  <c r="A2" i="226" s="1"/>
  <c r="O5" i="217"/>
  <c r="L8" i="217"/>
  <c r="O9" i="217"/>
  <c r="L12" i="217"/>
  <c r="O13" i="217"/>
  <c r="L16" i="217"/>
  <c r="O17" i="217"/>
  <c r="L21" i="217"/>
  <c r="N22" i="217"/>
  <c r="J29" i="217"/>
  <c r="P5" i="217"/>
  <c r="P9" i="217"/>
  <c r="P13" i="217"/>
  <c r="P17" i="217"/>
  <c r="O22" i="217"/>
  <c r="J23" i="217"/>
  <c r="J30" i="217"/>
  <c r="Q5" i="217"/>
  <c r="K7" i="217"/>
  <c r="N8" i="217"/>
  <c r="Q9" i="217"/>
  <c r="K11" i="217"/>
  <c r="N12" i="217"/>
  <c r="Q13" i="217"/>
  <c r="K15" i="217"/>
  <c r="N16" i="217"/>
  <c r="Q17" i="217"/>
  <c r="K19" i="217"/>
  <c r="N21" i="217"/>
  <c r="P22" i="217"/>
  <c r="L7" i="217"/>
  <c r="O8" i="217"/>
  <c r="L11" i="217"/>
  <c r="O12" i="217"/>
  <c r="L15" i="217"/>
  <c r="O16" i="217"/>
  <c r="L19" i="217"/>
  <c r="O21" i="217"/>
  <c r="Q22" i="217"/>
  <c r="J32" i="217"/>
  <c r="M7" i="217"/>
  <c r="P8" i="217"/>
  <c r="M11" i="217"/>
  <c r="P12" i="217"/>
  <c r="M15" i="217"/>
  <c r="P16" i="217"/>
  <c r="M19" i="217"/>
  <c r="P21" i="217"/>
  <c r="J34" i="217"/>
  <c r="N7" i="217"/>
  <c r="Q8" i="217"/>
  <c r="N11" i="217"/>
  <c r="Q12" i="217"/>
  <c r="N15" i="217"/>
  <c r="Q16" i="217"/>
  <c r="N19" i="217"/>
  <c r="Q21" i="217"/>
  <c r="E23" i="389"/>
  <c r="D7" i="389"/>
  <c r="D11" i="389"/>
  <c r="E7" i="215"/>
  <c r="E11" i="215"/>
  <c r="E15" i="215"/>
  <c r="E19" i="215"/>
  <c r="D23" i="215"/>
  <c r="E21" i="215"/>
  <c r="E22" i="215"/>
  <c r="D5" i="391"/>
  <c r="D9" i="391" s="1"/>
  <c r="E16" i="72"/>
  <c r="G16" i="386"/>
  <c r="E14" i="386"/>
  <c r="B6" i="386"/>
  <c r="B13" i="386"/>
  <c r="G14" i="386"/>
  <c r="E16" i="386"/>
  <c r="F21" i="386"/>
  <c r="B8" i="386"/>
  <c r="G9" i="386"/>
  <c r="E11" i="386"/>
  <c r="B20" i="386"/>
  <c r="E37" i="386"/>
  <c r="B10" i="386"/>
  <c r="G11" i="386"/>
  <c r="D38" i="386"/>
  <c r="B17" i="386"/>
  <c r="G17" i="386" s="1"/>
  <c r="G18" i="386"/>
  <c r="E38" i="386"/>
  <c r="E44" i="386"/>
  <c r="B12" i="386"/>
  <c r="E15" i="386"/>
  <c r="D33" i="386"/>
  <c r="D45" i="386"/>
  <c r="E9" i="386"/>
  <c r="D42" i="386"/>
  <c r="B5" i="386"/>
  <c r="B7" i="386"/>
  <c r="B19" i="386"/>
  <c r="E33" i="386"/>
  <c r="D21" i="386"/>
  <c r="E12" i="386"/>
  <c r="H22" i="402"/>
  <c r="I22" i="402"/>
  <c r="G22" i="402"/>
  <c r="H9" i="402"/>
  <c r="G13" i="402"/>
  <c r="G21" i="402"/>
  <c r="H14" i="402"/>
  <c r="H7" i="402"/>
  <c r="H19" i="402"/>
  <c r="G5" i="402"/>
  <c r="H12" i="402"/>
  <c r="G17" i="402"/>
  <c r="E10" i="386" l="1"/>
  <c r="G10" i="386"/>
  <c r="E20" i="386"/>
  <c r="G20" i="386"/>
  <c r="D23" i="389"/>
  <c r="J36" i="217"/>
  <c r="I37" i="452"/>
  <c r="E24" i="222"/>
  <c r="G25" i="226"/>
  <c r="F25" i="282"/>
  <c r="G25" i="282"/>
  <c r="C25" i="78"/>
  <c r="C10" i="177"/>
  <c r="C9" i="177"/>
  <c r="C8" i="177"/>
  <c r="C7" i="177"/>
  <c r="C6" i="177"/>
  <c r="C11" i="177" s="1"/>
  <c r="O20" i="383"/>
  <c r="I21" i="383"/>
  <c r="O21" i="383"/>
  <c r="O21" i="382"/>
  <c r="B22" i="381" s="1"/>
  <c r="B23" i="381" s="1"/>
  <c r="N22" i="382"/>
  <c r="I21" i="384"/>
  <c r="I22" i="384" s="1"/>
  <c r="O22" i="382"/>
  <c r="C14" i="273"/>
  <c r="Q23" i="427"/>
  <c r="M23" i="427"/>
  <c r="O23" i="427"/>
  <c r="N23" i="427"/>
  <c r="K23" i="427"/>
  <c r="E14" i="336"/>
  <c r="C14" i="336"/>
  <c r="D13" i="385"/>
  <c r="D12" i="385"/>
  <c r="P23" i="217"/>
  <c r="R23" i="217"/>
  <c r="O23" i="217"/>
  <c r="N23" i="217"/>
  <c r="Q23" i="217"/>
  <c r="M23" i="217"/>
  <c r="L23" i="217"/>
  <c r="K23" i="217"/>
  <c r="D24" i="215"/>
  <c r="F23" i="215"/>
  <c r="F24" i="215" s="1"/>
  <c r="E23" i="215"/>
  <c r="E24" i="215" s="1"/>
  <c r="B21" i="386"/>
  <c r="C5" i="386"/>
  <c r="G5" i="386"/>
  <c r="C7" i="386"/>
  <c r="E19" i="386"/>
  <c r="G13" i="386"/>
  <c r="C13" i="386"/>
  <c r="E5" i="386"/>
  <c r="C10" i="386"/>
  <c r="C6" i="386"/>
  <c r="E6" i="386"/>
  <c r="G19" i="386"/>
  <c r="E13" i="386"/>
  <c r="E17" i="386"/>
  <c r="C17" i="386"/>
  <c r="C12" i="386"/>
  <c r="G12" i="386"/>
  <c r="C20" i="386"/>
  <c r="E7" i="386"/>
  <c r="G7" i="386"/>
  <c r="G6" i="386"/>
  <c r="G21" i="386"/>
  <c r="E21" i="386"/>
  <c r="E8" i="386"/>
  <c r="C8" i="386"/>
  <c r="G8" i="386"/>
  <c r="S23" i="427" l="1"/>
  <c r="R23" i="427"/>
  <c r="C16" i="386"/>
  <c r="C14" i="386"/>
  <c r="C9" i="386"/>
  <c r="C11" i="386"/>
  <c r="C18" i="386"/>
  <c r="C15" i="386"/>
  <c r="C19" i="386"/>
  <c r="C21" i="38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exión" type="104" refreshedVersion="0" background="1">
    <extLst>
      <ext xmlns:x15="http://schemas.microsoft.com/office/spreadsheetml/2010/11/main" uri="{DE250136-89BD-433C-8126-D09CA5730AF9}">
        <x15:connection id="Rango-f3fe59bc-c8f1-4bec-80e6-b344c09d9773"/>
      </ext>
    </extLst>
  </connection>
  <connection id="2" xr16:uid="{00000000-0015-0000-FFFF-FFFF01000000}" keepAlive="1" name="ThisWorkbookDataModel" description="Modelo de datos" type="5" refreshedVersion="5"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<sst xmlns="http://schemas.openxmlformats.org/spreadsheetml/2006/main" count="17904" uniqueCount="951">
  <si>
    <t>Hoja de 
Aprobación</t>
  </si>
  <si>
    <t xml:space="preserve"> </t>
  </si>
  <si>
    <t>SISTEMA DOMINICANO DE SEGURIDAD SOCIAL (SDSS)</t>
  </si>
  <si>
    <t xml:space="preserve"> PUBLICACIONES ESTADÍSTICAS</t>
  </si>
  <si>
    <t>No.</t>
  </si>
  <si>
    <t xml:space="preserve">Boletín e Indicadores Mensuales Estadísticos </t>
  </si>
  <si>
    <t xml:space="preserve">Fechas Apróximada de Publicación </t>
  </si>
  <si>
    <t>% Estimado de Publicado</t>
  </si>
  <si>
    <r>
      <t>·</t>
    </r>
    <r>
      <rPr>
        <sz val="7"/>
        <rFont val="Times New Roman"/>
        <family val="1"/>
      </rPr>
      <t xml:space="preserve">         </t>
    </r>
    <r>
      <rPr>
        <sz val="12"/>
        <rFont val="Calibri"/>
        <family val="2"/>
        <scheme val="minor"/>
      </rPr>
      <t>Boletín estadístico mes de noviembre</t>
    </r>
  </si>
  <si>
    <t xml:space="preserve"> Del 1 al 9 Febrero</t>
  </si>
  <si>
    <r>
      <t>·</t>
    </r>
    <r>
      <rPr>
        <sz val="7"/>
        <rFont val="Times New Roman"/>
        <family val="1"/>
      </rPr>
      <t xml:space="preserve">         </t>
    </r>
    <r>
      <rPr>
        <sz val="12"/>
        <rFont val="Calibri"/>
        <family val="2"/>
        <scheme val="minor"/>
      </rPr>
      <t>Indicadores Estadísticos Mes de Noviembre</t>
    </r>
  </si>
  <si>
    <r>
      <t>·</t>
    </r>
    <r>
      <rPr>
        <sz val="7"/>
        <rFont val="Times New Roman"/>
        <family val="1"/>
      </rPr>
      <t xml:space="preserve">         </t>
    </r>
    <r>
      <rPr>
        <sz val="12"/>
        <rFont val="Calibri"/>
        <family val="2"/>
        <scheme val="minor"/>
      </rPr>
      <t>Estadísticas en formato abierto (XLS, CVD, ODS)</t>
    </r>
  </si>
  <si>
    <r>
      <t>·</t>
    </r>
    <r>
      <rPr>
        <sz val="7"/>
        <rFont val="Times New Roman"/>
        <family val="1"/>
      </rPr>
      <t xml:space="preserve">         </t>
    </r>
    <r>
      <rPr>
        <sz val="12"/>
        <rFont val="Calibri"/>
        <family val="2"/>
        <scheme val="minor"/>
      </rPr>
      <t>Boletín estadístico mes de diciembre</t>
    </r>
  </si>
  <si>
    <t>Del 1al 9 Marzo</t>
  </si>
  <si>
    <r>
      <t>·</t>
    </r>
    <r>
      <rPr>
        <sz val="7"/>
        <rFont val="Times New Roman"/>
        <family val="1"/>
      </rPr>
      <t xml:space="preserve">         </t>
    </r>
    <r>
      <rPr>
        <sz val="12"/>
        <rFont val="Calibri"/>
        <family val="2"/>
        <scheme val="minor"/>
      </rPr>
      <t>Indicadores Estadísticos Mes de diciembre</t>
    </r>
  </si>
  <si>
    <r>
      <t>·</t>
    </r>
    <r>
      <rPr>
        <sz val="7"/>
        <color rgb="FFC00000"/>
        <rFont val="Times New Roman"/>
        <family val="1"/>
      </rPr>
      <t xml:space="preserve">         </t>
    </r>
    <r>
      <rPr>
        <b/>
        <sz val="12"/>
        <color rgb="FFC00000"/>
        <rFont val="Calibri"/>
        <family val="2"/>
        <scheme val="minor"/>
      </rPr>
      <t xml:space="preserve">Boletín trimestral Mes de octubre – Diciembre </t>
    </r>
  </si>
  <si>
    <r>
      <t>·</t>
    </r>
    <r>
      <rPr>
        <sz val="7"/>
        <rFont val="Times New Roman"/>
        <family val="1"/>
      </rPr>
      <t xml:space="preserve">         </t>
    </r>
    <r>
      <rPr>
        <sz val="12"/>
        <rFont val="Calibri"/>
        <family val="2"/>
        <scheme val="minor"/>
      </rPr>
      <t>Boletín estadístico mes de enero</t>
    </r>
  </si>
  <si>
    <t>Del 1al 9 Abril</t>
  </si>
  <si>
    <r>
      <t>·</t>
    </r>
    <r>
      <rPr>
        <sz val="7"/>
        <rFont val="Times New Roman"/>
        <family val="1"/>
      </rPr>
      <t xml:space="preserve">         </t>
    </r>
    <r>
      <rPr>
        <sz val="12"/>
        <rFont val="Calibri"/>
        <family val="2"/>
        <scheme val="minor"/>
      </rPr>
      <t>Indicadores Estadísticos Mes de enero</t>
    </r>
  </si>
  <si>
    <r>
      <t>·</t>
    </r>
    <r>
      <rPr>
        <sz val="7"/>
        <rFont val="Times New Roman"/>
        <family val="1"/>
      </rPr>
      <t xml:space="preserve">         </t>
    </r>
    <r>
      <rPr>
        <sz val="12"/>
        <rFont val="Calibri"/>
        <family val="2"/>
        <scheme val="minor"/>
      </rPr>
      <t>Boletín estadístico mes de febrero</t>
    </r>
  </si>
  <si>
    <t>Del 1al 9 Mayo</t>
  </si>
  <si>
    <r>
      <t>·</t>
    </r>
    <r>
      <rPr>
        <sz val="7"/>
        <rFont val="Times New Roman"/>
        <family val="1"/>
      </rPr>
      <t xml:space="preserve">         </t>
    </r>
    <r>
      <rPr>
        <sz val="12"/>
        <rFont val="Calibri"/>
        <family val="2"/>
        <scheme val="minor"/>
      </rPr>
      <t>Indicadores Estadísticos Mes de febrero</t>
    </r>
  </si>
  <si>
    <r>
      <t>·</t>
    </r>
    <r>
      <rPr>
        <sz val="7"/>
        <rFont val="Times New Roman"/>
        <family val="1"/>
      </rPr>
      <t xml:space="preserve">         </t>
    </r>
    <r>
      <rPr>
        <sz val="12"/>
        <rFont val="Calibri"/>
        <family val="2"/>
        <scheme val="minor"/>
      </rPr>
      <t>Boletín estadístico mes de marzo</t>
    </r>
  </si>
  <si>
    <t>Del 1al 9 Junio</t>
  </si>
  <si>
    <r>
      <t>·</t>
    </r>
    <r>
      <rPr>
        <sz val="7"/>
        <rFont val="Times New Roman"/>
        <family val="1"/>
      </rPr>
      <t xml:space="preserve">         </t>
    </r>
    <r>
      <rPr>
        <sz val="12"/>
        <rFont val="Calibri"/>
        <family val="2"/>
        <scheme val="minor"/>
      </rPr>
      <t>Indicadores Estadísticos Mes de marzo</t>
    </r>
  </si>
  <si>
    <r>
      <t>·</t>
    </r>
    <r>
      <rPr>
        <sz val="7"/>
        <color rgb="FFC00000"/>
        <rFont val="Times New Roman"/>
        <family val="1"/>
      </rPr>
      <t xml:space="preserve">         </t>
    </r>
    <r>
      <rPr>
        <b/>
        <sz val="12"/>
        <color rgb="FFC00000"/>
        <rFont val="Calibri"/>
        <family val="2"/>
        <scheme val="minor"/>
      </rPr>
      <t>Boletín trimestral Mes de Enero-marzo</t>
    </r>
  </si>
  <si>
    <r>
      <t>·</t>
    </r>
    <r>
      <rPr>
        <sz val="7"/>
        <rFont val="Times New Roman"/>
        <family val="1"/>
      </rPr>
      <t xml:space="preserve">         </t>
    </r>
    <r>
      <rPr>
        <sz val="12"/>
        <rFont val="Calibri"/>
        <family val="2"/>
        <scheme val="minor"/>
      </rPr>
      <t xml:space="preserve">Boletín estadístico mes de abril </t>
    </r>
  </si>
  <si>
    <t>Del 1al 9 Julio</t>
  </si>
  <si>
    <r>
      <t>·</t>
    </r>
    <r>
      <rPr>
        <sz val="7"/>
        <rFont val="Times New Roman"/>
        <family val="1"/>
      </rPr>
      <t xml:space="preserve">         </t>
    </r>
    <r>
      <rPr>
        <sz val="12"/>
        <rFont val="Calibri"/>
        <family val="2"/>
        <scheme val="minor"/>
      </rPr>
      <t>Indicadores BEstadísticos Mes de abril</t>
    </r>
  </si>
  <si>
    <r>
      <t>·</t>
    </r>
    <r>
      <rPr>
        <sz val="7"/>
        <color theme="1"/>
        <rFont val="Times New Roman"/>
        <family val="1"/>
      </rPr>
      <t xml:space="preserve">         </t>
    </r>
    <r>
      <rPr>
        <sz val="12"/>
        <color theme="1"/>
        <rFont val="Calibri"/>
        <family val="2"/>
        <scheme val="minor"/>
      </rPr>
      <t>Boletín estadístico mes de mayo</t>
    </r>
  </si>
  <si>
    <t>Del 1al 9 Agosto</t>
  </si>
  <si>
    <r>
      <t>·</t>
    </r>
    <r>
      <rPr>
        <sz val="7"/>
        <color theme="1"/>
        <rFont val="Times New Roman"/>
        <family val="1"/>
      </rPr>
      <t xml:space="preserve">         </t>
    </r>
    <r>
      <rPr>
        <sz val="12"/>
        <color theme="1"/>
        <rFont val="Calibri"/>
        <family val="2"/>
        <scheme val="minor"/>
      </rPr>
      <t>Indicadores Estadísticos Mes de mayo</t>
    </r>
  </si>
  <si>
    <r>
      <t>·</t>
    </r>
    <r>
      <rPr>
        <sz val="7"/>
        <color theme="1"/>
        <rFont val="Times New Roman"/>
        <family val="1"/>
      </rPr>
      <t xml:space="preserve">         </t>
    </r>
    <r>
      <rPr>
        <sz val="12"/>
        <color theme="1"/>
        <rFont val="Calibri"/>
        <family val="2"/>
        <scheme val="minor"/>
      </rPr>
      <t>Estadísticas en formato abierto (XLS, CVD, ODS)</t>
    </r>
  </si>
  <si>
    <r>
      <t>·</t>
    </r>
    <r>
      <rPr>
        <sz val="7"/>
        <color theme="1"/>
        <rFont val="Times New Roman"/>
        <family val="1"/>
      </rPr>
      <t xml:space="preserve">         </t>
    </r>
    <r>
      <rPr>
        <sz val="12"/>
        <color theme="1"/>
        <rFont val="Calibri"/>
        <family val="2"/>
        <scheme val="minor"/>
      </rPr>
      <t>Boletín estadístico mes de junio</t>
    </r>
  </si>
  <si>
    <t>Del 1al 9 Septiembre</t>
  </si>
  <si>
    <r>
      <t>·</t>
    </r>
    <r>
      <rPr>
        <sz val="7"/>
        <color theme="1"/>
        <rFont val="Times New Roman"/>
        <family val="1"/>
      </rPr>
      <t xml:space="preserve">         </t>
    </r>
    <r>
      <rPr>
        <sz val="12"/>
        <color theme="1"/>
        <rFont val="Calibri"/>
        <family val="2"/>
        <scheme val="minor"/>
      </rPr>
      <t xml:space="preserve">Indicadores Estadísticos Mes de junio </t>
    </r>
  </si>
  <si>
    <r>
      <t>·</t>
    </r>
    <r>
      <rPr>
        <sz val="7"/>
        <color rgb="FFC00000"/>
        <rFont val="Times New Roman"/>
        <family val="1"/>
      </rPr>
      <t xml:space="preserve">         </t>
    </r>
    <r>
      <rPr>
        <b/>
        <sz val="12"/>
        <color rgb="FFC00000"/>
        <rFont val="Calibri"/>
        <family val="2"/>
        <scheme val="minor"/>
      </rPr>
      <t>Boletín trimestral Mes de Abril -Junio</t>
    </r>
  </si>
  <si>
    <r>
      <t>·</t>
    </r>
    <r>
      <rPr>
        <sz val="7"/>
        <color theme="1"/>
        <rFont val="Times New Roman"/>
        <family val="1"/>
      </rPr>
      <t xml:space="preserve">         </t>
    </r>
    <r>
      <rPr>
        <sz val="12"/>
        <color theme="1"/>
        <rFont val="Calibri"/>
        <family val="2"/>
        <scheme val="minor"/>
      </rPr>
      <t>Boletín estadístico mes de julio</t>
    </r>
  </si>
  <si>
    <t>Del 1al 9 Octubre</t>
  </si>
  <si>
    <r>
      <t>·</t>
    </r>
    <r>
      <rPr>
        <sz val="7"/>
        <color theme="1"/>
        <rFont val="Times New Roman"/>
        <family val="1"/>
      </rPr>
      <t xml:space="preserve">         </t>
    </r>
    <r>
      <rPr>
        <sz val="12"/>
        <color theme="1"/>
        <rFont val="Calibri"/>
        <family val="2"/>
        <scheme val="minor"/>
      </rPr>
      <t>Indicadores Estadísticos Mes de julio</t>
    </r>
  </si>
  <si>
    <r>
      <t>·</t>
    </r>
    <r>
      <rPr>
        <sz val="7"/>
        <color theme="1"/>
        <rFont val="Times New Roman"/>
        <family val="1"/>
      </rPr>
      <t xml:space="preserve">         </t>
    </r>
    <r>
      <rPr>
        <sz val="12"/>
        <color theme="1"/>
        <rFont val="Calibri"/>
        <family val="2"/>
        <scheme val="minor"/>
      </rPr>
      <t>Boletín estadístico mes de agosto</t>
    </r>
  </si>
  <si>
    <t>Del 1al 9 Noviembre</t>
  </si>
  <si>
    <r>
      <t>·</t>
    </r>
    <r>
      <rPr>
        <sz val="7"/>
        <color theme="1"/>
        <rFont val="Times New Roman"/>
        <family val="1"/>
      </rPr>
      <t xml:space="preserve">         </t>
    </r>
    <r>
      <rPr>
        <sz val="12"/>
        <color theme="1"/>
        <rFont val="Calibri"/>
        <family val="2"/>
        <scheme val="minor"/>
      </rPr>
      <t>Indicadores Estadísticos Mes de Agosto</t>
    </r>
  </si>
  <si>
    <r>
      <t>·</t>
    </r>
    <r>
      <rPr>
        <sz val="7"/>
        <color theme="1"/>
        <rFont val="Times New Roman"/>
        <family val="1"/>
      </rPr>
      <t xml:space="preserve">         </t>
    </r>
    <r>
      <rPr>
        <sz val="12"/>
        <color theme="1"/>
        <rFont val="Calibri"/>
        <family val="2"/>
        <scheme val="minor"/>
      </rPr>
      <t>Boletín estadístico mes de septiembre</t>
    </r>
  </si>
  <si>
    <t xml:space="preserve">Del 1al 9  Diciembre  </t>
  </si>
  <si>
    <r>
      <t>·</t>
    </r>
    <r>
      <rPr>
        <sz val="7"/>
        <color theme="1"/>
        <rFont val="Times New Roman"/>
        <family val="1"/>
      </rPr>
      <t xml:space="preserve">         </t>
    </r>
    <r>
      <rPr>
        <sz val="12"/>
        <color theme="1"/>
        <rFont val="Calibri"/>
        <family val="2"/>
        <scheme val="minor"/>
      </rPr>
      <t>Indicadores Estadísticos Mes de Septiembre</t>
    </r>
  </si>
  <si>
    <r>
      <t>·</t>
    </r>
    <r>
      <rPr>
        <sz val="7"/>
        <rFont val="Times New Roman"/>
        <family val="1"/>
      </rPr>
      <t xml:space="preserve">         </t>
    </r>
    <r>
      <rPr>
        <sz val="12"/>
        <rFont val="Calibri"/>
        <family val="2"/>
        <scheme val="minor"/>
      </rPr>
      <t xml:space="preserve">Boletín estadístico mes de octubre </t>
    </r>
  </si>
  <si>
    <t>Del 1al 9 Enero</t>
  </si>
  <si>
    <r>
      <t>·</t>
    </r>
    <r>
      <rPr>
        <sz val="7"/>
        <rFont val="Times New Roman"/>
        <family val="1"/>
      </rPr>
      <t xml:space="preserve">         </t>
    </r>
    <r>
      <rPr>
        <sz val="12"/>
        <rFont val="Calibri"/>
        <family val="2"/>
        <scheme val="minor"/>
      </rPr>
      <t xml:space="preserve">Indicadores Estadísticos Mes de Octubre </t>
    </r>
  </si>
  <si>
    <r>
      <t>·</t>
    </r>
    <r>
      <rPr>
        <sz val="7"/>
        <color rgb="FFC00000"/>
        <rFont val="Times New Roman"/>
        <family val="1"/>
      </rPr>
      <t xml:space="preserve">         </t>
    </r>
    <r>
      <rPr>
        <b/>
        <sz val="12"/>
        <color rgb="FFC00000"/>
        <rFont val="Calibri"/>
        <family val="2"/>
        <scheme val="minor"/>
      </rPr>
      <t xml:space="preserve">Boletín trimestral Mes de Julio -Septiembre  </t>
    </r>
  </si>
  <si>
    <t>VIII.1 Ocup. formal'!Área_de_impresión</t>
  </si>
  <si>
    <t>I. Definiciones y Estructura del Sistema Dominicano de Seguridad Social (SDSS)</t>
  </si>
  <si>
    <t>I.1 Ley 87-01</t>
  </si>
  <si>
    <t>I.2 Organización del Sistema</t>
  </si>
  <si>
    <t>I.3 Regímenes y Seguros del SDSS</t>
  </si>
  <si>
    <t>I.4 Seguros y Beneficios del SDSS</t>
  </si>
  <si>
    <t>II. Estadísticas de Empresas del Sistema Dominicano de Seguridad Social (SDSS)</t>
  </si>
  <si>
    <t>II.1 Definiciones del SDSS</t>
  </si>
  <si>
    <t>II.2 Análisis de las Empresas del SDSS</t>
  </si>
  <si>
    <t>II.3 Empresas y Empleados Afiliados Activos al SDSS por Sector</t>
  </si>
  <si>
    <t>II.4 Empresas Afiliadas al SDSS, por Cantidad de Empleados Registrados en TSS</t>
  </si>
  <si>
    <t>II.5 Salario Promedio Mensual de los Empleados Afiliados Activos al SDSS, por Sector</t>
  </si>
  <si>
    <t>II.6 Trabajadores Afiliados Activos al SDSS, por Sexo y Edad</t>
  </si>
  <si>
    <t>III. Estadísticas Afiliación del Sistema Dominicano de Seguridad Social</t>
  </si>
  <si>
    <t>III.1  Estadísticas Afiliación del Seguro Familiar de Salud (SFS)</t>
  </si>
  <si>
    <t>III.1.1 Definiciones del SFS</t>
  </si>
  <si>
    <t>III.1.2 Análisis de Afiliación del SFS</t>
  </si>
  <si>
    <t>III.1.3 Afiliación del SFS a la Población Nacional</t>
  </si>
  <si>
    <t>III.1.4 Afiliación del SFS por Régimen de Financiamiento</t>
  </si>
  <si>
    <t>III.1.5 Cobertura de Afiliación al SFS por Régimen de Financiamiento</t>
  </si>
  <si>
    <t>III.1.6 Afiliación al SFS por Sexo</t>
  </si>
  <si>
    <t>III.2 Estadísticas Afiliación del Seguro Familiar de Salud (SFS) del Régimen Contributivo (RC)</t>
  </si>
  <si>
    <t>III.2.1 Análisis de Afiliación del SFS del RC</t>
  </si>
  <si>
    <t>III.2.2 Afiliación Anual por Tipo al SFS del Régimen Contributivo (RC)</t>
  </si>
  <si>
    <t>III.2.3 Afiliación Mensual por Tipo al SFS del Régimen Contributivo (RC)</t>
  </si>
  <si>
    <t>III.2.4 Cobertura de Afiliación  Anual por Tipo del Régimen Contributivo (RC)</t>
  </si>
  <si>
    <t>III.2.5 Cobertura de Afiliación Mensual por Tipo del Régimen Contributivo (RC)</t>
  </si>
  <si>
    <t>III.2.6 Afiliados al SFS del RC por Sexo y Tipo</t>
  </si>
  <si>
    <t>III.3 Estadísticas Afiliación del Seguro Familiar de Salud (SFS) del Régimen Subsidiado (RS)</t>
  </si>
  <si>
    <t>III.3.1 Definiciones y Análisis de Afiliación del SFS del RS</t>
  </si>
  <si>
    <t>III.3.2 Afiliación Anual al SFS del Régimen Subsidiado (RS) por Tipo</t>
  </si>
  <si>
    <t>III.3.3 Afiliación Mensual al SFS del Régimen Subsidiado (RS) por Tipo</t>
  </si>
  <si>
    <t xml:space="preserve">III.3.4 Cobertura de Afiliación Anual al SFS el Régimen Subsidiado (RS) por Tipo </t>
  </si>
  <si>
    <t xml:space="preserve">III.3.5 Cobertura de Afiliación Mensual al SFS el Régimen Subsidiado (RS) por Tipo </t>
  </si>
  <si>
    <t>III.3.6 Afiliados al SFS el Régimen Subsidiado (RS) por Sexo y Tipo de Afiliación</t>
  </si>
  <si>
    <t>III.4 Afiliación del Régimen Especial Transitorio (RET) Salud de Pensionados. Ley 1896-379</t>
  </si>
  <si>
    <t xml:space="preserve">III.4.1 Definiciones y Análisis del RET </t>
  </si>
  <si>
    <t>III.4.2 Afiliación Anual de Pensionados al SFS</t>
  </si>
  <si>
    <t>III.4.3 Afiliación Mensual de Pensionados al SFS</t>
  </si>
  <si>
    <t>III.4.4 Cobertura Afiliación Mensual de Pensionados al SFS</t>
  </si>
  <si>
    <t>III.5 Estadísticas Afiliación al Seguro de Vejez, Discapacidad y Sobrevivencia (SVDS)</t>
  </si>
  <si>
    <t>III.5.1  Definiciones del SVDS</t>
  </si>
  <si>
    <t>III.5.2  Análisis de Afiliación del SVDS</t>
  </si>
  <si>
    <t>III.5.3 Cantidad de Afiliados y Cotizantes Anual del RC</t>
  </si>
  <si>
    <t>III.5.4  Afiliación Mensual al SVDS del RC</t>
  </si>
  <si>
    <t>III.5.5  Comparación Anual del Número de Afiliados Cotizantes con la Población Ocupada Formal</t>
  </si>
  <si>
    <t>III.5.6  Cotizantes del SVDS por Rango de Edad</t>
  </si>
  <si>
    <t>III.5.7  Cotizantes del SVDS por Cantidad de Salario Mínimo Cotizable</t>
  </si>
  <si>
    <t>III.5.8  Distribución de los Afiliados Cotizantes por AFP`s y Fondos de Reparto</t>
  </si>
  <si>
    <t>III.5.9  Población Económicamente Activa Afiliada al SVDS por Género</t>
  </si>
  <si>
    <t>III.5.10 Afiliados y Cotizantes del SVDS por Género</t>
  </si>
  <si>
    <t>III.5.11  Traspaso Totales por Año</t>
  </si>
  <si>
    <t>III.5.12 Traspasos Recibidos en Entidades de CCI y Reparto</t>
  </si>
  <si>
    <t>III.5.13 Traspaso Cedidos en Entidades de CCI y Reparto</t>
  </si>
  <si>
    <t>III.5.14 Traspaso Netos en Entidades de CCI y Reparto</t>
  </si>
  <si>
    <t>III.5.15 Distribución de Afiliados de las AFP por Provincias</t>
  </si>
  <si>
    <t>III.6  Estadísticas de Afiliación al Seguro de Riesgos Laborales</t>
  </si>
  <si>
    <t>III.6.1 Definiciones de SRL</t>
  </si>
  <si>
    <t>III.6.2 Análisis de la Afiliación del SRL</t>
  </si>
  <si>
    <t>III.6.3 Comparativo Afiliación al SRL en Relación a la Población Ocupada en el Sector Formal</t>
  </si>
  <si>
    <t>III.6.4 Afiliación al SRL por Grupo de Edad y Género</t>
  </si>
  <si>
    <t>III.6.5 Empleados Afiliados Activos al SDSS por Tipo de Riesgos Laborales de sus Empresas</t>
  </si>
  <si>
    <t>III.6.6 Accidentabilidad Laboral de los Afiliados al SRL</t>
  </si>
  <si>
    <t>IV. Estadísticas Ingreso y Egreso del Sistema Dominicano de Seguridad Social</t>
  </si>
  <si>
    <t>IV.1 Ingreso y Egreso del SDSS</t>
  </si>
  <si>
    <t>IV.I.1  Definiciones Ingresos y Egresos del SDSS</t>
  </si>
  <si>
    <t>IV.I.2  Análisis de Ingresos y Egresos del SDSS</t>
  </si>
  <si>
    <t>IV.I.3  Ingreso y egreso Anuales del SDSS</t>
  </si>
  <si>
    <t>IV.I.4  Recaudo del RC del SDSS por Origen por Sector Económico</t>
  </si>
  <si>
    <t>IV.2 Ingreso y Egreso por Seguros</t>
  </si>
  <si>
    <t>IV.2.1  Análisis de Ingresos y Egresos por Seguros</t>
  </si>
  <si>
    <t>IV.2.2  Fondos Pagados Anualmente por Cuentas al SFS del RC</t>
  </si>
  <si>
    <t>IV.2.3  Fondos Pagados Mensualmente por Cuentas al SFS del RC</t>
  </si>
  <si>
    <t>IV.2.4  Fondos Pagados a las ARS del SFS del RC</t>
  </si>
  <si>
    <t>IV.2.5  Fondos Pagados del RC a las ARS del SFS</t>
  </si>
  <si>
    <t>IV.2.6 Distribución de las Inversiones de la Cuenta de la Salud por Instrumento</t>
  </si>
  <si>
    <t>IV.2.7 Distribución de las Inversiones del SFS del RC</t>
  </si>
  <si>
    <t>IV.2.8 Aportes del Gobierno Central y Pago a SENASA</t>
  </si>
  <si>
    <t>IV.2.9 Aportes y Pagos Mensual del SFS en el RS</t>
  </si>
  <si>
    <t>IV.2.10 Pagos Anuales del SFSP Ley 1896-379</t>
  </si>
  <si>
    <t>IV.2.11 Pagos Mensuales del SFSP por ARS</t>
  </si>
  <si>
    <t>IV.3  Ingreso y Egreso del SVDS</t>
  </si>
  <si>
    <t>IV.3.1  Análisis de Ingresos y Egresos del SVDS</t>
  </si>
  <si>
    <t>IV.3.2 Dispersión Histórica del SVDS</t>
  </si>
  <si>
    <t>IV.3.3  Pago Anual al SVDS por Cuentas del SVDS</t>
  </si>
  <si>
    <t>IV.3.4  Pagos a Entidades del Seguro de Vejez, Discapacidad y Sobrevivencia</t>
  </si>
  <si>
    <t>IV.3.5  Patrimonio de los Fondos de Pensiones por Año</t>
  </si>
  <si>
    <t>IV.3.6 Composición de la Cartera Total de Inversión de los Fondos de Pensiones por Tipo de Emisor</t>
  </si>
  <si>
    <t>IV.3.7 Composición de la Cartera Total de Inversión de los Fondos de Pensiones por Instrumento</t>
  </si>
  <si>
    <t>IV.3.8  Rentabilidad Nominal Promedio de los Fondos de Pensiones</t>
  </si>
  <si>
    <t>IV.3.9 Rentabilidad Promedio de los Fondos de Pensiones</t>
  </si>
  <si>
    <t>IV.4  Ingreso y Egreso del  SRL</t>
  </si>
  <si>
    <t>IV.4.1  Análisis del SRL</t>
  </si>
  <si>
    <t>IV.4.2 Pagos Anuales al ARL por Cuentas</t>
  </si>
  <si>
    <t>IV.4.3 Pagos Mensuales por Cuentas al Seguro de Riesgo Laborales</t>
  </si>
  <si>
    <t>V. Estadísticas Beneficios, Solicitudes de Beneficios y Beneficiarios del Sistema Dominicano de Seguridad Social</t>
  </si>
  <si>
    <t>V.1 Beneficiarios y Beneficios de Subsidios del SFS</t>
  </si>
  <si>
    <t>V.1.1  Definiciones Subsidios</t>
  </si>
  <si>
    <t>V.1.2 Análisis de Subsidio de Maternidad, Lactancia y Enfermedad Común</t>
  </si>
  <si>
    <t>V.1.3 Afiliados Beneficiarios por Subsidios de Maternidad, Lactancia y Enfermedad Común</t>
  </si>
  <si>
    <t>V.1.4 Montos Aprobados en Millones de RD$ por Concepto de Subsidios por Maternidad, Lactancia y Enfermedad Común</t>
  </si>
  <si>
    <t>V.2 Beneficiarios y Beneficios de Subsidios del SVDS</t>
  </si>
  <si>
    <t>V.2.1  Definiciones Subsidios SVDS</t>
  </si>
  <si>
    <t>V.2.2 Análisis de Subsidio de SVDS</t>
  </si>
  <si>
    <t>V.2.3 Pensiones Otorgadas por Año del SVDS</t>
  </si>
  <si>
    <t>V.2.4 Monto de Pensión Promedio por Tipo de Discapacidad Según AFP</t>
  </si>
  <si>
    <t>V.2.5 Pensión Promedio de Sobrevivencia y Discapacidad (RD$) del SVDS</t>
  </si>
  <si>
    <t>V.3  Solicitud de Beneficios de IDOPPRIL.  Instituto Dominicano de Prevención y Proteción de Riesgos Laborales</t>
  </si>
  <si>
    <t>V.3.1 Análisis de Beneficios por IDOPPRIL</t>
  </si>
  <si>
    <t>V.3.2 Reporte de Accidente Laborales y Enfermedades Profesionales</t>
  </si>
  <si>
    <t>V.3.3  Reporte de Accidente Laborales y Enfermedades Profesionales por Región</t>
  </si>
  <si>
    <t>V.3.4 Reporte de Accidentes Laborales y Enfermedades Profesionales por Provincia</t>
  </si>
  <si>
    <t>V.3.5 Reporte de Accidentes Laborales y Enfermedades Profesionales por Zona de Procedencia</t>
  </si>
  <si>
    <t>V.3.6 Reporte de Accidente Laborales y Enfermedades Profesionales por Tipo Sector</t>
  </si>
  <si>
    <t>V.3.7 Reporte de Accidentes Laborales y Enfermedades Profesionales por Sexo</t>
  </si>
  <si>
    <t>V.3.8 Reporte de Accidentes Laborales y Enfermedades Profesionales por Rango de Edad</t>
  </si>
  <si>
    <t>V.3.9 Reporte de Accidentes Laborales y Enfermedades Profesionales por Nivel de Escolaridad</t>
  </si>
  <si>
    <t>VI. Estadísticas del Convenio Bilateral de Seguridad Social entre España y la República Dominicana</t>
  </si>
  <si>
    <t>VII.1 Analisis del Convenio Bilateral</t>
  </si>
  <si>
    <t>VII.2 Cantidad de Solicitudes por año y tipo de trámite</t>
  </si>
  <si>
    <t>VII.3 Cantidad de Solicitantes por Año y Tipo de Beneficio</t>
  </si>
  <si>
    <t xml:space="preserve">VII.4  Cantidad de Solicitudes y Tramitaciones Concluidas </t>
  </si>
  <si>
    <r>
      <t xml:space="preserve">Sistema Dominicano de Seguridad Social (SDSS)
</t>
    </r>
    <r>
      <rPr>
        <sz val="28"/>
        <color indexed="8"/>
        <rFont val="Arial"/>
        <family val="2"/>
      </rPr>
      <t xml:space="preserve">Es un Sistema de protección social público creado mediante la Ley 87-01 promulgada el 9 de mayo de 2001. Su carácter es universal, obligatorio, solidario, plural e integral a fin de otorgar los derechos constitucionales a la  población;  regular y desarrollar los deberes y derechos recíprocos del Estado y los ciudadanos en lo referente al financiamiento para la protección de la población contra los riesgos de vejez, discapacidad, cesantía por edad avanzada, sobrevivencia, enfermedad, maternidad, infancia y riesgos  laborales.
Este sistema aglutina, articula, normatiza y supervisa, todas las instituciones públicas, privadas y mixtas dedicadas a actividades principales o complementarias de Seguridad Social en la República Dominicana. 
</t>
    </r>
    <r>
      <rPr>
        <b/>
        <sz val="28"/>
        <color indexed="8"/>
        <rFont val="Arial"/>
        <family val="2"/>
      </rPr>
      <t xml:space="preserve">Instituciones y Organismos que Componen el SDSS: </t>
    </r>
    <r>
      <rPr>
        <sz val="28"/>
        <color indexed="8"/>
        <rFont val="Arial"/>
        <family val="2"/>
      </rPr>
      <t xml:space="preserve">
</t>
    </r>
    <r>
      <rPr>
        <b/>
        <sz val="28"/>
        <color indexed="8"/>
        <rFont val="Arial"/>
        <family val="2"/>
      </rPr>
      <t xml:space="preserve">Consejo Nacional de Seguridad Social (CNSS),  </t>
    </r>
    <r>
      <rPr>
        <sz val="28"/>
        <color indexed="8"/>
        <rFont val="Arial"/>
        <family val="2"/>
      </rPr>
      <t xml:space="preserve">es el órgano superior del Sistema Dominicano de Seguridad Social (SDSS). Se encarga de la dirección y conducción del Sistema, de establecer las políticas y regular el funcionamiento de sus instituciones. Garantiza la extensión de cobertura, defiende a los beneficiarios y vela por el desarrollo institucional, la integralidad de los programas y el equilibrio financiero del SDSS. Establece las políticas de seguridad social orientadas a la protección integral y el bienestar general de la población; vela por la elevación de los niveles de equidad, de solidaridad y participación ciudadana para reducir la pobreza, promover a la mujer, proteger la niñez y la vejez, preservar el medio ambiente y realizar los estudios necesarios para extender la protección de la Seguridad Social a los ciudadanos y someter al Poder Ejecutivo las propuestas correspondientes para fines de aprobación.
</t>
    </r>
    <r>
      <rPr>
        <b/>
        <sz val="28"/>
        <color indexed="8"/>
        <rFont val="Arial"/>
        <family val="2"/>
      </rPr>
      <t xml:space="preserve">Gerencia General del Consejo Nacional de Seguridad Social (GGCNSS), </t>
    </r>
    <r>
      <rPr>
        <sz val="28"/>
        <color indexed="8"/>
        <rFont val="Arial"/>
        <family val="2"/>
      </rPr>
      <t xml:space="preserve"> funge como secretaría del CNSS, participa en las reuniones de este organismo con voz, pero sin voto y es la responsable de: - Ejecutar y hacer ejecutar las decisiones, acuerdos y resoluciones del Consejo Nacional de Seguridad Social. - Organizar, controlar y supervisar las dependencias técnica y administrativas del CNSS. - Someter a la aprobación del CNSS los proyectos de reglamentos consignados en el artículo 2 de la Ley 87-01, así como los reglamentos sobre el funcionamiento del propio Consejo Nacional. - Presentar  al CNSS las iniciativas que sean necesarias para garantizar el cumplimiento de los objetivos y metas  del SDSS, entre otras.
 </t>
    </r>
    <r>
      <rPr>
        <b/>
        <sz val="28"/>
        <color indexed="8"/>
        <rFont val="Arial"/>
        <family val="2"/>
      </rPr>
      <t xml:space="preserve">Tesorería de la Seguridad Social (TSS), </t>
    </r>
    <r>
      <rPr>
        <sz val="28"/>
        <color indexed="8"/>
        <rFont val="Arial"/>
        <family val="2"/>
      </rPr>
      <t xml:space="preserve">es la </t>
    </r>
    <r>
      <rPr>
        <b/>
        <sz val="28"/>
        <color indexed="8"/>
        <rFont val="Arial"/>
        <family val="2"/>
      </rPr>
      <t>e</t>
    </r>
    <r>
      <rPr>
        <sz val="28"/>
        <color indexed="8"/>
        <rFont val="Arial"/>
        <family val="2"/>
      </rPr>
      <t xml:space="preserve">ntidad responsable del recaudo, distribución y pago de los recursos financieros del SDSS, y de la administración del Sistema Único de Información y Recaudo (SUIR).
</t>
    </r>
    <r>
      <rPr>
        <b/>
        <sz val="28"/>
        <color indexed="8"/>
        <rFont val="Arial"/>
        <family val="2"/>
      </rPr>
      <t xml:space="preserve">Dirección de Información y Defensa de los Afiliados a la Seguridad Social (DIDA), </t>
    </r>
    <r>
      <rPr>
        <sz val="28"/>
        <color indexed="8"/>
        <rFont val="Arial"/>
        <family val="2"/>
      </rPr>
      <t xml:space="preserve">es una dependencia técnica del Consejo Nacional de Seguridad Social (CNSS) dotada de presupuesto definido y autonomía operativa. Es un instrumento de defensa y orientación de los afiliados al SDSS.
</t>
    </r>
    <r>
      <rPr>
        <b/>
        <sz val="28"/>
        <color indexed="8"/>
        <rFont val="Arial"/>
        <family val="2"/>
      </rPr>
      <t xml:space="preserve">Contraloría del Sistema Dominicano de Seguridad Social, </t>
    </r>
    <r>
      <rPr>
        <sz val="28"/>
        <color indexed="8"/>
        <rFont val="Arial"/>
        <family val="2"/>
      </rPr>
      <t xml:space="preserve">es una entidad dependiente del Consejo Nacional de Seguridad Social (CNSS), que tiene como función auditar las operaciones de las instituciones del sistema.
</t>
    </r>
    <r>
      <rPr>
        <b/>
        <sz val="28"/>
        <color indexed="8"/>
        <rFont val="Arial"/>
        <family val="2"/>
      </rPr>
      <t>Superintendencia de Pensiones (SIPEN), e</t>
    </r>
    <r>
      <rPr>
        <sz val="28"/>
        <color indexed="8"/>
        <rFont val="Arial"/>
        <family val="2"/>
      </rPr>
      <t xml:space="preserve">s una entidad estatal, autónoma, con personería jurídica, y patrimonio propio, para que a nombre y representación del Estado Dominicano, ejerza a plenitud, la función de velar por el estricto cumplimiento de la presente ley y de sus normas complementarias en su área de incumbencia, de proteger los intereses de los afiliados, vigilar la solvencia financiera de las Administradoras de Fondos de Pensiones (AFP) y contribuir a fortalecer el Sistema Previsional Dominicano.
</t>
    </r>
    <r>
      <rPr>
        <b/>
        <sz val="28"/>
        <color indexed="8"/>
        <rFont val="Arial"/>
        <family val="2"/>
      </rPr>
      <t xml:space="preserve">Superintendencia de Salud y Riesgos Laborales (SISALRIL) </t>
    </r>
    <r>
      <rPr>
        <sz val="28"/>
        <color indexed="8"/>
        <rFont val="Arial"/>
        <family val="2"/>
      </rPr>
      <t xml:space="preserve">es una entidad estatal autónoma, con personería jurídica y patrimonio propio, que a nombre y representación del Estado Dominicano ejerce las funciones establecidas en la Ley de Seguridad Social y sus normas complementarias, de proteger los intereses de los afiliados, de vigilar la solvencia financiera de las Administradoras de Riesgos de Salud (ARS), supervisar el pago puntual a dichas administradoras y de éstas a las Prestadoras de Servicios de Salud (PSS) y contribuir a fortalecer el Sistema Nacional de Salud.
</t>
    </r>
    <r>
      <rPr>
        <b/>
        <sz val="28"/>
        <color indexed="8"/>
        <rFont val="Arial"/>
        <family val="2"/>
      </rPr>
      <t>Administradoras de Fondos de Pensiones (AFP</t>
    </r>
    <r>
      <rPr>
        <sz val="28"/>
        <color indexed="8"/>
        <rFont val="Arial"/>
        <family val="2"/>
      </rPr>
      <t xml:space="preserve">), son sociedades financieras constituidas de acuerdo a las leyes del país, con el objeto exclusivo de administrar las cuentas personales de los afiliados e invertir adecuadamente los fondos de pensiones, otorgar y administrar las prestaciones del sistema previsional. Estas pueden ser públicas, privadas o mixtas.
</t>
    </r>
    <r>
      <rPr>
        <b/>
        <sz val="28"/>
        <color indexed="8"/>
        <rFont val="Arial"/>
        <family val="2"/>
      </rPr>
      <t xml:space="preserve">Administradoras de Riesgos de Salud (ARS), </t>
    </r>
    <r>
      <rPr>
        <sz val="28"/>
        <color indexed="8"/>
        <rFont val="Arial"/>
        <family val="2"/>
      </rPr>
      <t xml:space="preserve">son entidades públicas, privadas o mixtas, descentralizadas, con patrimonio propio y personería jurídica, autorizada por la Superintendencia de Salud y Riesgos Laborales a asumir y administrar el riesgo de la provisión del Plan Básico de Salud, a una determinada cantidad de beneficiarios, mediante un pago per cápita previamente establecido por el Consejo Nacional de Seguridad Social.
</t>
    </r>
    <r>
      <rPr>
        <b/>
        <sz val="28"/>
        <color indexed="8"/>
        <rFont val="Arial"/>
        <family val="2"/>
      </rPr>
      <t xml:space="preserve">Seguro Nacional de Salud (SENASA), </t>
    </r>
    <r>
      <rPr>
        <sz val="28"/>
        <color indexed="8"/>
        <rFont val="Arial"/>
        <family val="2"/>
      </rPr>
      <t xml:space="preserve">es una ARS pública, descentralizada, con patrimonio propio y personería jurídica, autorizada a asumir y administrar el riesgo de la provisión del Plan Básico de Salud a los empleados públicos, los de instituciones descentralizadas, a los trabajadores del Régimen Contributivo Subsidiado, así como los beneficiarios del Régimen Subsidiado y a los empleados privados que lo deseen.
</t>
    </r>
  </si>
  <si>
    <r>
      <t xml:space="preserve">Regímenes del SDSS:
a) Régimen Contributivo, </t>
    </r>
    <r>
      <rPr>
        <sz val="22"/>
        <color indexed="8"/>
        <rFont val="Arial"/>
        <family val="2"/>
      </rPr>
      <t xml:space="preserve"> integra a los trabajadores asalariados públicos y privados y a los empleadores. Es financiado por los trabajadores y empleadores incluyendo al Estado en su condición de empleador. Comprende los seguros de Vejez, Discapacidad y Sobrevivencia; Familiar de Salud y Riesgos Laborales.
</t>
    </r>
    <r>
      <rPr>
        <b/>
        <sz val="22"/>
        <color indexed="8"/>
        <rFont val="Arial"/>
        <family val="2"/>
      </rPr>
      <t xml:space="preserve">
b) Régimen Subsidiado,</t>
    </r>
    <r>
      <rPr>
        <sz val="22"/>
        <color indexed="8"/>
        <rFont val="Arial"/>
        <family val="2"/>
      </rPr>
      <t xml:space="preserve">  protege a los trabajadores por cuenta propia con ingresos inestables e inferiores al salario mínimo nacional, así como a los desempleados, discapacitados e indigentes, financiado fundamentalmente por el Estado Dominicano. Comprende los seguros de Vejez, Discapacidad y Sobrevivencia y Familiar de Salud.
</t>
    </r>
    <r>
      <rPr>
        <b/>
        <sz val="22"/>
        <color indexed="8"/>
        <rFont val="Arial"/>
        <family val="2"/>
      </rPr>
      <t xml:space="preserve">
b) Régimen Contributivo Subsidiado, </t>
    </r>
    <r>
      <rPr>
        <sz val="22"/>
        <color indexed="8"/>
        <rFont val="Arial"/>
        <family val="2"/>
      </rPr>
      <t xml:space="preserve"> protegerá a los profesionales y técnicos independientes y a los trabajadores por cuenta propia con ingresos promedio, iguales o superiores a un salario mínimo nacional, con aportes del trabajador y un subsidio estatal para suplir la falta de empleador. Comprende los seguros de Vejez, Discapacidad y Sobrevivencia y Familiar de Salud. 
</t>
    </r>
    <r>
      <rPr>
        <b/>
        <sz val="22"/>
        <color indexed="8"/>
        <rFont val="Arial"/>
        <family val="2"/>
      </rPr>
      <t xml:space="preserve">
Seguros del SDSS:
a) Seguro Familiar de Salud (SFS),  </t>
    </r>
    <r>
      <rPr>
        <sz val="22"/>
        <color indexed="8"/>
        <rFont val="Arial"/>
        <family val="2"/>
      </rPr>
      <t>tiene por finalidad, la protección integral de la salud física y mental del afiliado y su familia,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t>
    </r>
    <r>
      <rPr>
        <b/>
        <sz val="22"/>
        <color indexed="8"/>
        <rFont val="Arial"/>
        <family val="2"/>
      </rPr>
      <t xml:space="preserve">  
b) Seguro de Vejez, Discapacidad y Sobrevivencia (SVDS),</t>
    </r>
    <r>
      <rPr>
        <sz val="22"/>
        <color indexed="8"/>
        <rFont val="Arial"/>
        <family val="2"/>
      </rPr>
      <t xml:space="preserve"> tiene por objetivo remplazar la pérdida o reducción del ingreso por vejez, fallecimiento, discapacidad, cesantía en edad avanzada y sobrevivencia.
</t>
    </r>
    <r>
      <rPr>
        <b/>
        <sz val="22"/>
        <color indexed="8"/>
        <rFont val="Arial"/>
        <family val="2"/>
      </rPr>
      <t xml:space="preserve">c) Seguro de Riesgos Laborales (SRL), </t>
    </r>
    <r>
      <rPr>
        <sz val="22"/>
        <color indexed="8"/>
        <rFont val="Arial"/>
        <family val="2"/>
      </rPr>
      <t xml:space="preserve">el propósito de este seguro es prevenir y cubrir los daños ocasionados por accidentes de trabajo y/o enfermedades profesionales. Comprende toda lesión corporal y todo estado mórbido que el trabajador sufra en ocasión o por consecuencia del trabajo que presta por cuenta ajena. Incluye los accidentes de tránsito en horas laborables y/o en la ruta hacia o desde el centro de trabajo.
</t>
    </r>
    <r>
      <rPr>
        <b/>
        <sz val="22"/>
        <color indexed="8"/>
        <rFont val="Arial"/>
        <family val="2"/>
      </rPr>
      <t xml:space="preserve">
Beneficios y prestaciones: </t>
    </r>
    <r>
      <rPr>
        <sz val="22"/>
        <color indexed="8"/>
        <rFont val="Arial"/>
        <family val="2"/>
      </rPr>
      <t xml:space="preserve">
 </t>
    </r>
    <r>
      <rPr>
        <b/>
        <sz val="22"/>
        <color indexed="8"/>
        <rFont val="Arial"/>
        <family val="2"/>
      </rPr>
      <t xml:space="preserve">
Los beneficios en el Seguro Familiar de Salud (SFS) son:</t>
    </r>
    <r>
      <rPr>
        <sz val="22"/>
        <color indexed="8"/>
        <rFont val="Arial"/>
        <family val="2"/>
      </rPr>
      <t xml:space="preserve">
</t>
    </r>
    <r>
      <rPr>
        <b/>
        <sz val="22"/>
        <color indexed="8"/>
        <rFont val="Arial"/>
        <family val="2"/>
      </rPr>
      <t xml:space="preserve"> 
Prestaciones en especie:</t>
    </r>
    <r>
      <rPr>
        <sz val="22"/>
        <color indexed="8"/>
        <rFont val="Arial"/>
        <family val="2"/>
      </rPr>
      <t xml:space="preserve">
-  Plan Básico de Salud.
- Estancias infantiles
</t>
    </r>
    <r>
      <rPr>
        <b/>
        <sz val="22"/>
        <color indexed="8"/>
        <rFont val="Arial"/>
        <family val="2"/>
      </rPr>
      <t xml:space="preserve"> Prestaciones en dinero</t>
    </r>
    <r>
      <rPr>
        <sz val="22"/>
        <color indexed="8"/>
        <rFont val="Arial"/>
        <family val="2"/>
      </rPr>
      <t xml:space="preserve">:
- Subsidio por Enfermedad.
- Subsidio por Maternidad y lactancia
</t>
    </r>
    <r>
      <rPr>
        <b/>
        <sz val="22"/>
        <color indexed="8"/>
        <rFont val="Arial"/>
        <family val="2"/>
      </rPr>
      <t xml:space="preserve">Plan Básico de Salud (PBS), </t>
    </r>
    <r>
      <rPr>
        <sz val="22"/>
        <color indexed="8"/>
        <rFont val="Arial"/>
        <family val="2"/>
      </rPr>
      <t xml:space="preserve">es el conjunto de servicios de atención a la salud de las personas a los que tienen derecho todos los afiliados a los regímenes Contributivo, Contributivo Subsidiado y Subsidiado, cuyos contenidos están definidos en el reglamento correspondiente y su forma de prestación estará normatizada y regulada por los manuales de procedimientos y guías de atención integral que se elaboran para tal efecto.
</t>
    </r>
    <r>
      <rPr>
        <b/>
        <sz val="22"/>
        <color indexed="8"/>
        <rFont val="Arial"/>
        <family val="2"/>
      </rPr>
      <t xml:space="preserve">Plan de Servicios de Salud (PDSS) </t>
    </r>
    <r>
      <rPr>
        <sz val="22"/>
        <color indexed="8"/>
        <rFont val="Arial"/>
        <family val="2"/>
      </rPr>
      <t xml:space="preserve">es el plan de Servicios de Salud producto del acuerdo firmado por todos los sectores del Sistema Dominicano de Seguridad Social (SDSS), el 19 de diciembre de 2006, ratificado mediante la Resolución No. 151-05 del Consejo Nacional de la Seguridad Social (CNSS) en fecha 11/01/2007, para posibilitar la entrada en vigencia del Seguro Familiar de Salud del Régimen Contributivo; es considerado como una primera etapa de aplicación del Plan Básico de Salud (PBS).
</t>
    </r>
    <r>
      <rPr>
        <b/>
        <sz val="22"/>
        <color indexed="8"/>
        <rFont val="Arial"/>
        <family val="2"/>
      </rPr>
      <t xml:space="preserve">
Las prestaciones del PDSS son:</t>
    </r>
    <r>
      <rPr>
        <sz val="22"/>
        <color indexed="8"/>
        <rFont val="Arial"/>
        <family val="2"/>
      </rPr>
      <t xml:space="preserve">
- Prevención y Promoción
- Atención Ambulatoria
- Servicios Odontológicos
- Emergencia
- Hospitalización
- Partos
- Cirugía
- Apoyo Diagnóstico (Rx) en Internamiento y Ambulatorio
- Atenciones de Alto Costo y de Máximo Nivel de Complejidad
- Rehabilitación
- Medicamentos Ambulatorios
</t>
    </r>
    <r>
      <rPr>
        <b/>
        <sz val="22"/>
        <color indexed="8"/>
        <rFont val="Arial"/>
        <family val="2"/>
      </rPr>
      <t xml:space="preserve">Diferencia entre el Plan Básico de Salud (PBS) y el Plan de Servicios de Salud (PDSS)
</t>
    </r>
    <r>
      <rPr>
        <sz val="22"/>
        <color indexed="8"/>
        <rFont val="Arial"/>
        <family val="2"/>
      </rPr>
      <t xml:space="preserve">El Plan Básico de Salud (PBS) tiene un catálogo definido con todos los servicios de salud, el Plan de Servicios de Salud (PDSS) define gradualidad en la entrega de esos servicios, establece copagos, topes y cuotas moderadoras.
</t>
    </r>
  </si>
  <si>
    <r>
      <t xml:space="preserve">
Administradoras de Riesgos de Salud (ARS) de Autogestión, </t>
    </r>
    <r>
      <rPr>
        <sz val="27"/>
        <color indexed="8"/>
        <rFont val="Arial"/>
        <family val="2"/>
      </rPr>
      <t>son  ARS habilitadas por la SISALRIL que al momento de promulgarse la ley de seguridad social, operaban como seguro de salud o igualas médicas, destinadas a la administración de los riesgos de salud de los trabajadores de una institución determinada, sectores profesionales, técnicos y/o miembros de entidades asociativas; estas afilian de manera exclusiva a aquellos empleados de la institución o miembros del gremio para la cual fue habilitada, y sus dependientes.</t>
    </r>
    <r>
      <rPr>
        <b/>
        <sz val="27"/>
        <color indexed="8"/>
        <rFont val="Arial"/>
        <family val="2"/>
      </rPr>
      <t xml:space="preserve">
                                                                                                                                                                                                                                                                                                                                                                                                                </t>
    </r>
    <r>
      <rPr>
        <sz val="27"/>
        <color indexed="8"/>
        <rFont val="Arial"/>
        <family val="2"/>
      </rPr>
      <t xml:space="preserve">
</t>
    </r>
    <r>
      <rPr>
        <b/>
        <sz val="27"/>
        <color indexed="8"/>
        <rFont val="Arial"/>
        <family val="2"/>
      </rPr>
      <t xml:space="preserve">Prestadoras de Servicios de Salud (PSS), </t>
    </r>
    <r>
      <rPr>
        <sz val="27"/>
        <color indexed="8"/>
        <rFont val="Arial"/>
        <family val="2"/>
      </rPr>
      <t xml:space="preserve">son personas físicas legalmente facultadas o entidades públicas, privadas o mixtas, descentralizadas, con patrimonio propio y personería jurídica, dedicadas a la provisión de servicios ambulatorios, de diagnósticos, hospitalarios y quirúrgicos; habilitadas por la Secretaría de Estado de Salud Pública y Asistencia Social (SESPAS) de acuerdo a la ley General de Salud.
</t>
    </r>
    <r>
      <rPr>
        <b/>
        <sz val="27"/>
        <color indexed="8"/>
        <rFont val="Arial"/>
        <family val="2"/>
      </rPr>
      <t xml:space="preserve">Administradora de Riesgos Laborales (ARL), </t>
    </r>
    <r>
      <rPr>
        <sz val="27"/>
        <color indexed="8"/>
        <rFont val="Arial"/>
        <family val="2"/>
      </rPr>
      <t xml:space="preserve">es una entidad de servicios especializada en administración de riesgos laborales encargada de garantizar un sistema de prevención, prestaciones económicas y de salud a todos los afiliados del Seguro de Riesgos Laborales.
</t>
    </r>
    <r>
      <rPr>
        <b/>
        <sz val="27"/>
        <color indexed="8"/>
        <rFont val="Arial"/>
        <family val="2"/>
      </rPr>
      <t>Comisiones Médicas Regionales (CMR)</t>
    </r>
    <r>
      <rPr>
        <sz val="27"/>
        <color indexed="8"/>
        <rFont val="Arial"/>
        <family val="2"/>
      </rPr>
      <t xml:space="preserve">, son  entidades formadas por tres médicos designados por el CNSS para determinar el grado de discapacidad, siguiendo las normas de evaluación y calificación del grado de discapacidad, elaboradas por el Consejo Nacional de la Seguridad Social.
</t>
    </r>
    <r>
      <rPr>
        <b/>
        <sz val="27"/>
        <color indexed="8"/>
        <rFont val="Arial"/>
        <family val="2"/>
      </rPr>
      <t xml:space="preserve">Comisión Médica Nacional (CMN), </t>
    </r>
    <r>
      <rPr>
        <sz val="27"/>
        <color indexed="8"/>
        <rFont val="Arial"/>
        <family val="2"/>
      </rPr>
      <t xml:space="preserve"> es una instancia de apelación cuya función es revisar, validar o rechazar los dictámenes de las Comisiones Médicas Regionales.
</t>
    </r>
    <r>
      <rPr>
        <b/>
        <sz val="27"/>
        <color indexed="8"/>
        <rFont val="Arial"/>
        <family val="2"/>
      </rPr>
      <t xml:space="preserve">Comisión Técnica sobre Discapacidad (CTD), </t>
    </r>
    <r>
      <rPr>
        <sz val="27"/>
        <color indexed="8"/>
        <rFont val="Arial"/>
        <family val="2"/>
      </rPr>
      <t xml:space="preserve"> se encarga de establecer las normas, criterios y parámetros para evaluar y calificar el grado de discapacidad de los afiliados de las Administradoras de Fondos de Pensiones (AFP). 
 </t>
    </r>
    <r>
      <rPr>
        <b/>
        <sz val="27"/>
        <color indexed="8"/>
        <rFont val="Arial"/>
        <family val="2"/>
      </rPr>
      <t xml:space="preserve">
UNIPAGO, </t>
    </r>
    <r>
      <rPr>
        <sz val="27"/>
        <color indexed="8"/>
        <rFont val="Arial"/>
        <family val="2"/>
      </rPr>
      <t xml:space="preserve">es la empresa procesadora de la base de datos (EPBD) del Sistema Dominicano de Seguridad Social (SDSS), referenciada en la Ley 87-01 en su artículo 86, párrafo IV en el cual se establece que:  “El gobierno concede la operación de la base de datos a una empresa privada cuyos accionistas sean las Administradoras de Fondos de Pensiones (AFP) y las Administradoras de Riesgos de Salud (ARS), que será encargada de la tesorería y de la administración del sistema único de registro, así como el procesamiento de la información".
</t>
    </r>
    <r>
      <rPr>
        <b/>
        <sz val="27"/>
        <color indexed="8"/>
        <rFont val="Arial"/>
        <family val="2"/>
      </rPr>
      <t xml:space="preserve">Patronato de Recaudo e Informática de la Seguridad Social (PRISS), </t>
    </r>
    <r>
      <rPr>
        <sz val="27"/>
        <color indexed="8"/>
        <rFont val="Arial"/>
        <family val="2"/>
      </rPr>
      <t xml:space="preserve">es una entidad sin fines de lucro que contrató el Consejo Nacional de la Seguridad Social (CNSS) exclusivamente para administrar el sistema único de información y recaudar los recursos financieros del sistema, mediante concesión y por cuenta de la Tesorería de la Seguridad Social.
</t>
    </r>
    <r>
      <rPr>
        <b/>
        <sz val="27"/>
        <color indexed="8"/>
        <rFont val="Arial"/>
        <family val="2"/>
      </rPr>
      <t xml:space="preserve">  II. Instituciones y Organismos Afines:
</t>
    </r>
    <r>
      <rPr>
        <sz val="27"/>
        <color indexed="8"/>
        <rFont val="Arial"/>
        <family val="2"/>
      </rPr>
      <t xml:space="preserve">
</t>
    </r>
    <r>
      <rPr>
        <b/>
        <sz val="27"/>
        <color indexed="8"/>
        <rFont val="Arial"/>
        <family val="2"/>
      </rPr>
      <t>a)</t>
    </r>
    <r>
      <rPr>
        <sz val="27"/>
        <color indexed="8"/>
        <rFont val="Arial"/>
        <family val="2"/>
      </rPr>
      <t xml:space="preserve"> </t>
    </r>
    <r>
      <rPr>
        <b/>
        <sz val="27"/>
        <color indexed="8"/>
        <rFont val="Arial"/>
        <family val="2"/>
      </rPr>
      <t xml:space="preserve">Sistema Nacional de Salud (SNS), </t>
    </r>
    <r>
      <rPr>
        <sz val="27"/>
        <color indexed="8"/>
        <rFont val="Arial"/>
        <family val="2"/>
      </rPr>
      <t xml:space="preserve"> es el conjunto interrelacionado de elementos, mecanismos de integración, formas de financiamiento, provisión de servicios, recursos humanos y modelos de administración de las instituciones públicas y privadas, legalmente constituida y reglamentadas por el Estado, así como por los movimientos de la comunidad y las personas físicas o morales que realicen acciones de salud y cuya función principal sea atender mediante servicios de carácter nacional o local la salud de la población
</t>
    </r>
    <r>
      <rPr>
        <b/>
        <sz val="27"/>
        <color indexed="8"/>
        <rFont val="Arial"/>
        <family val="2"/>
      </rPr>
      <t xml:space="preserve">
b) Ministerio de Salud Pública y Asistencia Social (MISPAS), </t>
    </r>
    <r>
      <rPr>
        <sz val="27"/>
        <color indexed="8"/>
        <rFont val="Arial"/>
        <family val="2"/>
      </rPr>
      <t xml:space="preserve">es el organismo rector en materia de salud el cual debe ejercer a través de sus instancias técnicas centrales y sus expresiones territoriales desconcentradas; es la máxima autoridad nacional en aspecto de salud, para regular la producción social de salud, dirigir y conducir políticas y acciones sanitarias; movilizar recursos de toda índole; vigilar la salud; coordinar acciones de las diferentes instituciones públicas y privadas y de otros sectores comprometidos con la salud, para el cumplimiento de las Políticas Nacionales de Salud.
</t>
    </r>
    <r>
      <rPr>
        <b/>
        <sz val="27"/>
        <color indexed="8"/>
        <rFont val="Arial"/>
        <family val="2"/>
      </rPr>
      <t>c)</t>
    </r>
    <r>
      <rPr>
        <sz val="27"/>
        <color indexed="8"/>
        <rFont val="Arial"/>
        <family val="2"/>
      </rPr>
      <t xml:space="preserve"> </t>
    </r>
    <r>
      <rPr>
        <b/>
        <sz val="27"/>
        <color indexed="8"/>
        <rFont val="Arial"/>
        <family val="2"/>
      </rPr>
      <t xml:space="preserve">Instituto Dominicano de Seguros Sociales (IDSS), </t>
    </r>
    <r>
      <rPr>
        <sz val="27"/>
        <color indexed="8"/>
        <rFont val="Arial"/>
        <family val="2"/>
      </rPr>
      <t xml:space="preserve">es una Institución creada por la Ley 1896-48 con personería jurídica propia, cuya función principal es la prestación de los servicios a los trabajadores privados asegurados y las compensaciones económicas de los pensionados y accidentados de trabajo.  La Ley 87-01 en su Art. 164 le otorga al IDSS la conservación de su personería jurídica, patrimonio, carácter público y tripartito y se transformará en una entidad administradora de riesgos y proveedora de servicios de salud y riesgos laborales, sin las funciones de dirección, regulación y financiamiento.
</t>
    </r>
    <r>
      <rPr>
        <b/>
        <sz val="27"/>
        <color indexed="8"/>
        <rFont val="Arial"/>
        <family val="2"/>
      </rPr>
      <t xml:space="preserve">Sistema Único de Beneficiarios  (SIUBEN) </t>
    </r>
    <r>
      <rPr>
        <sz val="27"/>
        <color indexed="8"/>
        <rFont val="Arial"/>
        <family val="2"/>
      </rPr>
      <t xml:space="preserve">
Sistema de información y registro de beneficiarios del Gabinete de Coordinación de Política Social que tiene como finalidad la identificación y evaluación socioeconómica de las familias a fin de clasificarlas, priorizarlas y seleccionarlas, en vista a determinar su posible acceso a programas sociales y subsidios monetarios, es decir, que ordena a los hogares por criterios de carencias socioeconómicas, al mismo tiempo que provee la información de los hogares que demandan ayuda.</t>
    </r>
  </si>
  <si>
    <r>
      <rPr>
        <b/>
        <sz val="48"/>
        <color theme="1"/>
        <rFont val="Arial"/>
        <family val="2"/>
      </rPr>
      <t xml:space="preserve">Subsidio por Enfermedad Común, </t>
    </r>
    <r>
      <rPr>
        <sz val="48"/>
        <color theme="1"/>
        <rFont val="Arial"/>
        <family val="2"/>
      </rPr>
      <t xml:space="preserve">en caso de enfermedad no profesional, el afiliado del Régimen Contributivo tendrá derecho a un subsidio en dinero por incapacidad temporal para el trabajo.
El mismo se otorga a partir del cuarto día de la incapacidad hasta un límite de 26 semanas, siempre que haya cotizado durante los doce últimos meses anteriores a la incapacidad y será equivalente al 60% del salario cotizable cuando reciba asistencia médica ambulatoria, y al 40% si la atención es hospitalaria.
</t>
    </r>
    <r>
      <rPr>
        <b/>
        <sz val="48"/>
        <color theme="1"/>
        <rFont val="Arial"/>
        <family val="2"/>
      </rPr>
      <t xml:space="preserve">
Subsidios de Maternidad y Lactancia: </t>
    </r>
    <r>
      <rPr>
        <sz val="48"/>
        <color theme="1"/>
        <rFont val="Arial"/>
        <family val="2"/>
      </rPr>
      <t xml:space="preserve">
</t>
    </r>
    <r>
      <rPr>
        <b/>
        <sz val="48"/>
        <color theme="1"/>
        <rFont val="Arial"/>
        <family val="2"/>
      </rPr>
      <t xml:space="preserve">Subsidio por Maternidad, </t>
    </r>
    <r>
      <rPr>
        <sz val="48"/>
        <color theme="1"/>
        <rFont val="Arial"/>
        <family val="2"/>
      </rPr>
      <t xml:space="preserve">es el pago en dinero a la trabajadora afiliada al Régimen Contributivo equivalente a tres meses de salario cotizable, otorgados durante el período de Descanso por Maternidad.
</t>
    </r>
    <r>
      <rPr>
        <b/>
        <sz val="48"/>
        <color theme="1"/>
        <rFont val="Arial"/>
        <family val="2"/>
      </rPr>
      <t>Subsidio por Lactancia,</t>
    </r>
    <r>
      <rPr>
        <sz val="48"/>
        <color theme="1"/>
        <rFont val="Arial"/>
        <family val="2"/>
      </rPr>
      <t xml:space="preserve"> Es el pago en dinero a los hijos menores de un (1) año de las Trabajadoras afiliadas al Régimen Contributivo que perciban un salario menor o igual a tres (3) salarios mínimos nacional otorgado en las condiciones y formas que para tales fines se establecen en el Reglamento Sobre Subsidio por Maternidad y El Subsidio por Lactancia.
</t>
    </r>
    <r>
      <rPr>
        <b/>
        <sz val="48"/>
        <color theme="1"/>
        <rFont val="Arial"/>
        <family val="2"/>
      </rPr>
      <t xml:space="preserve">
Los beneficios en el Seguro de Vejez, Discapacidad y Sobrevivencia (SVDS) son: </t>
    </r>
    <r>
      <rPr>
        <sz val="48"/>
        <color theme="1"/>
        <rFont val="Arial"/>
        <family val="2"/>
      </rPr>
      <t xml:space="preserve">
</t>
    </r>
    <r>
      <rPr>
        <b/>
        <sz val="48"/>
        <color theme="1"/>
        <rFont val="Arial"/>
        <family val="2"/>
      </rPr>
      <t xml:space="preserve"> - Pensión de vejez, </t>
    </r>
    <r>
      <rPr>
        <sz val="48"/>
        <color theme="1"/>
        <rFont val="Arial"/>
        <family val="2"/>
      </rPr>
      <t xml:space="preserve">son los ingresos mensuales que recibe un afiliado para compensar la pérdida a consecuencia de su retiro por haber terminado su vida laboral.
</t>
    </r>
    <r>
      <rPr>
        <b/>
        <sz val="48"/>
        <color theme="1"/>
        <rFont val="Arial"/>
        <family val="2"/>
      </rPr>
      <t>- Pensión de discapacidad, total o parcial,</t>
    </r>
    <r>
      <rPr>
        <sz val="48"/>
        <color theme="1"/>
        <rFont val="Arial"/>
        <family val="2"/>
      </rPr>
      <t xml:space="preserve"> Son los beneficios que recibe el afiliado, cuando acredite sufrir una enfermedad que le inhabilite parcial o totalmente para ejercer un trabajo u oficio remunerado.
</t>
    </r>
    <r>
      <rPr>
        <b/>
        <sz val="48"/>
        <color theme="1"/>
        <rFont val="Arial"/>
        <family val="2"/>
      </rPr>
      <t xml:space="preserve">- Pensión de cesantía por edad avanzada, </t>
    </r>
    <r>
      <rPr>
        <sz val="48"/>
        <color theme="1"/>
        <rFont val="Arial"/>
        <family val="2"/>
      </rPr>
      <t xml:space="preserve">es el beneficio que obtiene el afiliado cuando queda privado de un trabajo remunerado, ha cumplido cincuenta y siete (57) años de edad, y tiene un mínimo de trescientas (300) cotizaciones acumuladas en su Cuenta de Capitalización Individual (CCI).
</t>
    </r>
    <r>
      <rPr>
        <b/>
        <sz val="48"/>
        <color theme="1"/>
        <rFont val="Arial"/>
        <family val="2"/>
      </rPr>
      <t>- Pensión de sobrevivencia,</t>
    </r>
    <r>
      <rPr>
        <sz val="48"/>
        <color theme="1"/>
        <rFont val="Arial"/>
        <family val="2"/>
      </rPr>
      <t xml:space="preserve"> es el beneficio al cual tienen derecho la esposa o la compañera de vida del afiliado fallecido y los hijos menores de 18 años, hasta 21 años si son estudiante y los hijos discapacitados, dependientes del titular, sin importar la edad.
</t>
    </r>
    <r>
      <rPr>
        <b/>
        <sz val="48"/>
        <color theme="1"/>
        <rFont val="Arial"/>
        <family val="2"/>
      </rPr>
      <t>Los beneficios en el Seguro  de Riesgos Laborales (SRL) son:</t>
    </r>
    <r>
      <rPr>
        <sz val="48"/>
        <color theme="1"/>
        <rFont val="Arial"/>
        <family val="2"/>
      </rPr>
      <t xml:space="preserve">
- Atención médica. 
- Atención odontológica.
- Prótesis, anteojos y aparatos ortopédicos y su reparación;
- Subsidio por discapacidad temporal.
- Indemnización por discapacidad.
- Pensión por discapacidad.
- Pensión de sobrevivencia
</t>
    </r>
    <r>
      <rPr>
        <b/>
        <sz val="48"/>
        <color theme="1"/>
        <rFont val="Arial"/>
        <family val="2"/>
      </rPr>
      <t xml:space="preserve">
Atención médica, odontológica y otras prestaciones, </t>
    </r>
    <r>
      <rPr>
        <sz val="48"/>
        <color theme="1"/>
        <rFont val="Arial"/>
        <family val="2"/>
      </rPr>
      <t xml:space="preserve"> comprenden asistencia médica general y especializada, mediante servicios ambulatorios, de hospitalización y quirúrgicos; asistencia especializada por profesionales de áreas reconocidas legalmente como conexa con la salud, bajo supervisión de un profesional de la salud. Además servicios y el suministro de material odontológico, farmacéutico o quirúrgico, incluyendo aparatos, anteojos y prótesis, así como su conservación.
</t>
    </r>
    <r>
      <rPr>
        <b/>
        <sz val="48"/>
        <color theme="1"/>
        <rFont val="Arial"/>
        <family val="2"/>
      </rPr>
      <t xml:space="preserve">
Subsidio por discapacidad temporal,</t>
    </r>
    <r>
      <rPr>
        <sz val="48"/>
        <color theme="1"/>
        <rFont val="Arial"/>
        <family val="2"/>
      </rPr>
      <t xml:space="preserve">  en caso de accidente de trabajo o enfermedad profesional, el afiliado del Régimen Contributivo tendrá derecho a un subsidio en dinero por incapacidad temporal para el trabajo. El mismo se otorga a partir del cuarto día de la incapacidad para el trabajo, certificada por los médicos autorizados por el Colegio Médico Dominicano y certificado por la Sociedad de Medicina Ocupacional,  hasta un límite de 52 semanas. Este subsidio es equivalente al 75% del salario medio de base del asegurado.
</t>
    </r>
    <r>
      <rPr>
        <b/>
        <sz val="48"/>
        <color theme="1"/>
        <rFont val="Arial"/>
        <family val="2"/>
      </rPr>
      <t>Indemnización por discapacidad,</t>
    </r>
    <r>
      <rPr>
        <sz val="48"/>
        <color theme="1"/>
        <rFont val="Arial"/>
        <family val="2"/>
      </rPr>
      <t xml:space="preserve"> es el monto económico que recibirá un afiliado con una discapacidad superior al 15% e inferior al 50% y está calculada entre cinco y diez veces el sueldo base.
</t>
    </r>
    <r>
      <rPr>
        <b/>
        <sz val="48"/>
        <color theme="1"/>
        <rFont val="Arial"/>
        <family val="2"/>
      </rPr>
      <t>Pensión por discapacidad,</t>
    </r>
    <r>
      <rPr>
        <sz val="48"/>
        <color theme="1"/>
        <rFont val="Arial"/>
        <family val="2"/>
      </rPr>
      <t xml:space="preserve"> es  que se otorga, cuando, como consecuencia del riesgo del trabajo, el trabajador sufriese una disminución permanente de su rendimiento normal para su profesión. De acuerdo al grado de discapacidad esta puede ser: parcial, total o gran discapacidad. 
</t>
    </r>
    <r>
      <rPr>
        <b/>
        <sz val="48"/>
        <color theme="1"/>
        <rFont val="Arial"/>
        <family val="2"/>
      </rPr>
      <t xml:space="preserve">
Pensión de sobrevivencia,</t>
    </r>
    <r>
      <rPr>
        <sz val="48"/>
        <color theme="1"/>
        <rFont val="Arial"/>
        <family val="2"/>
      </rPr>
      <t xml:space="preserve"> es la pensión, que en caso de muerte por accidente de trabajo o enfermedad profesional de un trabajador o un pensionado por riesgo laboral, se otorga a la familia del fallecido. Los beneficiarios de esta pensión pueden ser el cónyuge o compañero de vida y los hijos menores de 18 años, hasta 21 si son estudiantes y de por vida si son discapacitados</t>
    </r>
  </si>
  <si>
    <t xml:space="preserve">. </t>
  </si>
  <si>
    <r>
      <rPr>
        <b/>
        <sz val="34"/>
        <color theme="1"/>
        <rFont val="Arial"/>
        <family val="2"/>
      </rPr>
      <t>La Ley 87-01:</t>
    </r>
    <r>
      <rPr>
        <sz val="34"/>
        <color theme="1"/>
        <rFont val="Arial"/>
        <family val="2"/>
      </rPr>
      <t xml:space="preserve"> Crea el Sistema Dominicano  de Seguridad Social en el marco de la  Constitución de la República, para  regular  y desarrollar los derechos y deberes recíprocos del Estado y de los ciudadanos en lo concerniente al  financiamiento para la protección de la población contra los riesgos de vejez, discapacidad, infancia  y riesgos laborales. 
El SDSS comprende a todas las  instituciones públicas , privadas  y mixta  que realizan actividades principales o complementarias de seguridad social, en los recursos físicos y humanos, excepto la institución regida por la Ley 340-98, que crea  el Instituto de Previsión Social del Congresista Dominicano.
De acuerdo a lo establecido en el artículo 7 de la Ley 87-01 el Sistema Dominicano de Seguridad Social (SDSS) está integrado por tres regímenes de financiamiento:
</t>
    </r>
    <r>
      <rPr>
        <b/>
        <sz val="34"/>
        <color theme="1"/>
        <rFont val="Arial"/>
        <family val="2"/>
      </rPr>
      <t xml:space="preserve">
Régimen Contributivo.- </t>
    </r>
    <r>
      <rPr>
        <sz val="34"/>
        <color theme="1"/>
        <rFont val="Arial"/>
        <family val="2"/>
      </rPr>
      <t xml:space="preserve">Comprende a los trabajadores asalariados públicos y privados y a los empleadores, financiado por los trabajadores y empleadores, incluyendo al Estado como empleador.
</t>
    </r>
    <r>
      <rPr>
        <b/>
        <sz val="34"/>
        <color theme="1"/>
        <rFont val="Arial"/>
        <family val="2"/>
      </rPr>
      <t xml:space="preserve">Régimen Subsidiado.- </t>
    </r>
    <r>
      <rPr>
        <sz val="34"/>
        <color theme="1"/>
        <rFont val="Arial"/>
        <family val="2"/>
      </rPr>
      <t xml:space="preserve"> Protege a los trabajadores por cuenta propia con ingresos inestables e inferiores al salario mínimo nacional, así como a los desempleados, discapacitados e indigentes, financiado fundamentalmente por el Estado Dominicano.
</t>
    </r>
    <r>
      <rPr>
        <b/>
        <sz val="34"/>
        <color theme="1"/>
        <rFont val="Arial"/>
        <family val="2"/>
      </rPr>
      <t xml:space="preserve">
Régimen Contributivo Subsidiado.- </t>
    </r>
    <r>
      <rPr>
        <sz val="34"/>
        <color theme="1"/>
        <rFont val="Arial"/>
        <family val="2"/>
      </rPr>
      <t xml:space="preserve">Protegerá a los profesionales y técnicos independientes y a los trabajadores por cuenta propia con ingresos promedio, iguales o superiores a un salario mínimo nacional, financiado con aportes del trabajador y un subsidio estatal para suplir la falta de empleador. 
Tienen derecho a ser afiliados al Sistema dominicano de Seguridad  Social  todos los ciudadanos  dominicanos y los residentes legales en el territorio nacional . Las normas complementarias de la Ley 87-01 regularán la inclusión de los dominicanos residentes en el exterior.
</t>
    </r>
    <r>
      <rPr>
        <b/>
        <sz val="34"/>
        <color theme="1"/>
        <rFont val="Arial"/>
        <family val="2"/>
      </rPr>
      <t xml:space="preserve">
El Sistema Dominicano de Seguridad Social Proporciona Tres Tipos de Aseguramiento:</t>
    </r>
    <r>
      <rPr>
        <sz val="34"/>
        <color theme="1"/>
        <rFont val="Arial"/>
        <family val="2"/>
      </rPr>
      <t xml:space="preserve">
</t>
    </r>
    <r>
      <rPr>
        <b/>
        <sz val="34"/>
        <color theme="1"/>
        <rFont val="Arial"/>
        <family val="2"/>
      </rPr>
      <t>Seguro Familiar de Salud (SFS) .</t>
    </r>
    <r>
      <rPr>
        <sz val="34"/>
        <color theme="1"/>
        <rFont val="Arial"/>
        <family val="2"/>
      </rPr>
      <t xml:space="preserve">- Tiene por finalidad la protección integral  de la salud física y mental del afiliado y su familia , así como alcanzar una cobertura universal sin exclusiones por edad, sexo, condición social, laboral o territorial, garantizando el acceso regular de los grupos sociales más vulnerables y velando por el equilibrio financiero, mediante la racionalización del costo de las prestaciones y de la administración del sistema.
</t>
    </r>
    <r>
      <rPr>
        <b/>
        <sz val="34"/>
        <color theme="1"/>
        <rFont val="Arial"/>
        <family val="2"/>
      </rPr>
      <t xml:space="preserve">Seguro de Vejez, Discapacidad y Sobrevivencia.-  </t>
    </r>
    <r>
      <rPr>
        <sz val="34"/>
        <color theme="1"/>
        <rFont val="Arial"/>
        <family val="2"/>
      </rPr>
      <t xml:space="preserve">Tener como objetivo reemplazar la pérdida o reducción del ingreso por vejez, fallecimiento, discapacidad, cesantía en edad avanzada y sobrevivencia.
</t>
    </r>
    <r>
      <rPr>
        <b/>
        <sz val="34"/>
        <color theme="1"/>
        <rFont val="Arial"/>
        <family val="2"/>
      </rPr>
      <t xml:space="preserve">
Seguro de Riesgos Laborales.-</t>
    </r>
    <r>
      <rPr>
        <sz val="34"/>
        <color theme="1"/>
        <rFont val="Arial"/>
        <family val="2"/>
      </rPr>
      <t xml:space="preserve">  Tiene como propósito prevenir y cubrir los daños ocasionados por accidentes de trabajo y/o enfermedades profesionales. Comprende toda lesión corporal y todo estado mórbido que el trabajador sufra con ocasión o por consecuencia del trabajo que presta por cuenta ajena. Incluye los tratamientos por accidentes de tránsito en horas laborables y/o en la ruta hacia o desde el centro de trabajo.
</t>
    </r>
  </si>
  <si>
    <r>
      <rPr>
        <sz val="20"/>
        <rFont val="Arial"/>
        <family val="2"/>
      </rPr>
      <t xml:space="preserve">Conforme a los datos registrados en el SDSS, para el mes de febrero 2025 el total de empresas registradas en el Sistema Dominicano de Seguridad Social fue de 111,364 de las cuales 110,711 pertenecen al sector privado, representando el 99.4%; 653 instituciones públicas (Pública 585 y 68 públicas centralizadas) representando 0.6%.
En cuanto al total de empleados afiliados en ese mismo año fue de 2,521,184 de los cuales 1,772,840 pertenecían al sector privado, representando el 70.3%; 350,471 del sector público y 397,873 para el sector descentralizado, representando el 13.9% y el 15.8% respectivamente.    
Para el mes de febrero 2024, las cifras dan cuenta que un número significativo de empresas registradas tienen entre uno a cinco (1 a 5) empleados, representando el 61.9% del total de empresas registradas, este grupo esta constituido por 68,914 unidades, cuenta con un total de 172,189 empleados, representando el 6.8% de los trabajadores afiliados asalariados.  Mientras,  el número de empresas que poseen de 1 a 20 empleados representa un 89.2% del total.  
Es necesario destacar que el 43.2% de los empleados estan entre las empresas que albergan más de 1,001 empleados. Existen nueve (09) instituciones de más de 10,000 empleados y para el mes de febrero 2025, emplearon un total de 464,810 personas, la  empleomanía representa el 18.4% del total de trabajadores asalariados registrados en el SDSS (el número de empleados es uno de los criterios utilizados para definir el tamaño de la unidad de producción de bienes y servicios,  junto con otros parámetros como son volumen de ventas, capital social, valor de la producción, valor de los activos fijos, calificación de su personal, etc.).
</t>
    </r>
    <r>
      <rPr>
        <sz val="20"/>
        <color theme="1"/>
        <rFont val="Arial"/>
        <family val="2"/>
      </rPr>
      <t xml:space="preserve">
</t>
    </r>
  </si>
  <si>
    <t>Datos Generales del Sistema Dominicano de la Seguridad Social (SDSS) 
Empresas y Empleados Afiliados Activos al SDSS por Sector</t>
  </si>
  <si>
    <t>Años</t>
  </si>
  <si>
    <t>Empresas Privadas</t>
  </si>
  <si>
    <t xml:space="preserve"> Empresas Públicas </t>
  </si>
  <si>
    <t>Empresas Públicas Centralizadas</t>
  </si>
  <si>
    <t>Empresas Pendiente en Clasificar</t>
  </si>
  <si>
    <t>Total Empresas</t>
  </si>
  <si>
    <t xml:space="preserve"> Empleados Privados</t>
  </si>
  <si>
    <t xml:space="preserve">Empleados  Públicos </t>
  </si>
  <si>
    <t>Empleados Públicos Centralizados</t>
  </si>
  <si>
    <t>Total  Empleados</t>
  </si>
  <si>
    <t>Empresas y Empleados sin claficar</t>
  </si>
  <si>
    <t>Relación Promedio Empleados / Empresas</t>
  </si>
  <si>
    <t>Dic.08</t>
  </si>
  <si>
    <t>Dic.09</t>
  </si>
  <si>
    <t>Dic.10</t>
  </si>
  <si>
    <t>Dic.11</t>
  </si>
  <si>
    <t>Dic.12</t>
  </si>
  <si>
    <t>Dic.13</t>
  </si>
  <si>
    <t>Dic.14</t>
  </si>
  <si>
    <t>Dic.15</t>
  </si>
  <si>
    <t>Dic.16</t>
  </si>
  <si>
    <t>Dic.17</t>
  </si>
  <si>
    <t>Dic.18</t>
  </si>
  <si>
    <t>Dic.19</t>
  </si>
  <si>
    <t>Dic.20</t>
  </si>
  <si>
    <t>Dic.21</t>
  </si>
  <si>
    <t>Dic.22</t>
  </si>
  <si>
    <t>Dic.23</t>
  </si>
  <si>
    <t>Dic.24</t>
  </si>
  <si>
    <r>
      <t>Fuente</t>
    </r>
    <r>
      <rPr>
        <sz val="10"/>
        <color rgb="FF000000"/>
        <rFont val="Arial"/>
        <family val="2"/>
      </rPr>
      <t xml:space="preserve">: SISALRIL.  
</t>
    </r>
    <r>
      <rPr>
        <b/>
        <sz val="10"/>
        <color rgb="FF000000"/>
        <rFont val="Arial"/>
        <family val="2"/>
      </rPr>
      <t>Nota.</t>
    </r>
    <r>
      <rPr>
        <sz val="10"/>
        <color rgb="FF000000"/>
        <rFont val="Arial"/>
        <family val="2"/>
      </rPr>
      <t xml:space="preserve"> Pendiente a clasificar empresas/empleados_incremento en la clasificación.</t>
    </r>
  </si>
  <si>
    <t xml:space="preserve"> Datos Generales del Sistema Dominicano de la Seguridad Social (SDSS)
Empresas Afiliadas Activas al SDSS, por Cantidad de Empleados Registrados en TSS</t>
  </si>
  <si>
    <t>Rango de Empleados</t>
  </si>
  <si>
    <t>Empresas por rango</t>
  </si>
  <si>
    <t>% Empresas por rango</t>
  </si>
  <si>
    <t>Empleados por rango</t>
  </si>
  <si>
    <t>% Empleados por rango</t>
  </si>
  <si>
    <t xml:space="preserve">1 y 5 </t>
  </si>
  <si>
    <t xml:space="preserve"> 6 y 10 </t>
  </si>
  <si>
    <t xml:space="preserve"> 11 y 20  </t>
  </si>
  <si>
    <t xml:space="preserve"> 21 y 50 </t>
  </si>
  <si>
    <t xml:space="preserve"> 51 y 100  </t>
  </si>
  <si>
    <t xml:space="preserve"> 101 y 500  </t>
  </si>
  <si>
    <t xml:space="preserve"> 501 y 1,000 </t>
  </si>
  <si>
    <t xml:space="preserve"> 1,001 y 10,000  </t>
  </si>
  <si>
    <t xml:space="preserve"> Mas de 10,000 </t>
  </si>
  <si>
    <t>Total</t>
  </si>
  <si>
    <r>
      <rPr>
        <b/>
        <sz val="24"/>
        <color theme="1"/>
        <rFont val="Arial"/>
        <family val="2"/>
      </rPr>
      <t xml:space="preserve">El Seguro Familiar de Salud.
</t>
    </r>
    <r>
      <rPr>
        <sz val="24"/>
        <color theme="1"/>
        <rFont val="Arial"/>
        <family val="2"/>
      </rPr>
      <t xml:space="preserve">Comprende la promoción de la salud, la prevención y el tratamiento de las enfermedades, la rehabilitación del enfermo, el embarazo, el parto y sus consecuencias. No comprende los tratamientos derivados de accidentes de tránsito, ni los accidentes de trabajo y las enfermedades profesionales, los cuales estarán cubiertos por la ley 4117, sobre Seguro Obligatorio de Vehículos de Motor y por el Seguro de Riesgos Laborales respectivamente.
De acuerdo al artículo 120  de la Ley 87-01 el Sistema Dominicano de Seguridad Social (SDSS) garantiza la libre elección familiar de la Administradora de Riesgos de Salud (ARS) y/o PSS de su preferencia. La selección que hace el afiliado titular es válida para todos sus dependientes.  Los afiliados pueden realizar cambios una vez por año, con un preaviso de 30 días. 
</t>
    </r>
    <r>
      <rPr>
        <b/>
        <sz val="24"/>
        <color theme="1"/>
        <rFont val="Arial"/>
        <family val="2"/>
      </rPr>
      <t>Art. 123.- Son Beneficiarios del Seguro Familiar de Salud del Régimen Contributivo:</t>
    </r>
    <r>
      <rPr>
        <sz val="24"/>
        <color theme="1"/>
        <rFont val="Arial"/>
        <family val="2"/>
      </rPr>
      <t xml:space="preserve">
a) El trabajador afiliado;
b) El pensionado del Régimen Contributivo, independientemente de su edad y estado de salud;
c) El cónyuge del afiliado y del pensionado o, a falta de éste el compañero de vida con quien haya mantenido
una vida marital durante los tres años anteriores a su inscripción, o haya procreado hijos, siempre que ambos no tengan impedimento legal para el matrimonio;
d) Los hijos menores de 18 años del afiliado;
e) Los hijos del afiliado hasta 21 años cuando sean estudiantes;
f ) Los hijos discapacitados, independientemente de su edad, que dependan del afiliado o del pensionado.
</t>
    </r>
    <r>
      <rPr>
        <b/>
        <sz val="24"/>
        <color theme="1"/>
        <rFont val="Arial"/>
        <family val="2"/>
      </rPr>
      <t>Párrafo I.- En forma complementaria, podrán incluir a otros familiares que dependan del afiliado o pensionado, siempre que el afiliado cubra el costo de su protección.</t>
    </r>
    <r>
      <rPr>
        <sz val="24"/>
        <color theme="1"/>
        <rFont val="Arial"/>
        <family val="2"/>
      </rPr>
      <t xml:space="preserve"> 
</t>
    </r>
    <r>
      <rPr>
        <b/>
        <sz val="24"/>
        <color theme="1"/>
        <rFont val="Arial"/>
        <family val="2"/>
      </rPr>
      <t xml:space="preserve">Art. 124 </t>
    </r>
    <r>
      <rPr>
        <sz val="24"/>
        <color theme="1"/>
        <rFont val="Arial"/>
        <family val="2"/>
      </rPr>
      <t xml:space="preserve">y Reglamento sobre Aspectos Generales de Afiliación al Seguro Familiar de Salud del Régimen Contributivo; 
</t>
    </r>
    <r>
      <rPr>
        <b/>
        <sz val="24"/>
        <color theme="1"/>
        <rFont val="Arial"/>
        <family val="2"/>
      </rPr>
      <t xml:space="preserve">Art. 14.- </t>
    </r>
    <r>
      <rPr>
        <sz val="24"/>
        <color theme="1"/>
        <rFont val="Arial"/>
        <family val="2"/>
      </rPr>
      <t xml:space="preserve"> Conservación Temporal del Derecho a Servicios de Salud. En virtud de las disposiciones del artículo 124 de la Ley 87-01, cuando el afiliado quede privado de un trabajo remunerado solicitará una evaluación de su situación, a fin de determinar en cuál de los otros regímenes califica. Durante sesenta (60) días conservará, junto a sus dependientes, el derecho a prestaciones de salud en especie, sin disfrute de prestaciones en dinero.
</t>
    </r>
    <r>
      <rPr>
        <b/>
        <sz val="24"/>
        <color theme="1"/>
        <rFont val="Arial"/>
        <family val="2"/>
      </rPr>
      <t>Reglamento sobre Aspectos Generales de Afiliación al Seguro Familiar de Salud del Régimen Contributivo - Art. 13 ,</t>
    </r>
    <r>
      <rPr>
        <sz val="24"/>
        <color theme="1"/>
        <rFont val="Arial"/>
        <family val="2"/>
      </rPr>
      <t xml:space="preserve"> 
Definición del afiliado titular cuando los dos cónyuges cotizan al SFS.- Cuando los dos cónyuges o compañeros de vida son afiliados cotizantes en el SFS, solo uno de ellos podrá constituirse en afiliado titular y deberán estar afiliados a la misma ARS/SENASA. El otro cónyuge o compañero de vida pasará a formar parte del núcleo familiar  como dependiente de aquel que haya sido elegido por ellos como afiliado titular.</t>
    </r>
  </si>
  <si>
    <r>
      <rPr>
        <b/>
        <sz val="28"/>
        <color theme="1"/>
        <rFont val="Arial"/>
        <family val="2"/>
      </rPr>
      <t xml:space="preserve">Art. 125  Serán beneficiarios del Seguro Familiar de Salud del Régimen Subsidiado:
</t>
    </r>
    <r>
      <rPr>
        <sz val="28"/>
        <color theme="1"/>
        <rFont val="Arial"/>
        <family val="2"/>
      </rPr>
      <t xml:space="preserve">
a) Los desempleados, urbanos y rurales, así como sus familiares;
b) Los discapacitados, urbanos y rurales, siempre que no dependan económicamente de un padre o tutor afiliado a otro régimen y tengan derecho a ser protegido en otro régimen;
c) Los indigentes, urbanos y rurales, así como sus familiares, bajo las modalidades solidarias que establecerá el Poder Ejecutivo a propuesta del Consejo Nacional de Seguridad Social.
</t>
    </r>
    <r>
      <rPr>
        <b/>
        <sz val="28"/>
        <color theme="1"/>
        <rFont val="Arial"/>
        <family val="2"/>
      </rPr>
      <t xml:space="preserve">
Art. 126.- Beneficiarios del Régimen Contributivo Subsidiado serán Beneficiarios del Seguro Familiar de Salud del Régimen Contributivo Subsidiado:
</t>
    </r>
    <r>
      <rPr>
        <sz val="28"/>
        <color theme="1"/>
        <rFont val="Arial"/>
        <family val="2"/>
      </rPr>
      <t xml:space="preserve">
a) Los profesionales y técnicos que trabajan en forma independiente, así como sus familiares;
b) Los trabajadores por cuenta propia, urbanos y rurales, así como sus familiares;
c) Los trabajadores a domicilio, así como sus familiares;
d) Los jubilados y pensionados del Régimen Contributivo Subsidiado. (Este régimen aun no se ha implementado)
</t>
    </r>
    <r>
      <rPr>
        <b/>
        <sz val="28"/>
        <color theme="1"/>
        <rFont val="Arial"/>
        <family val="2"/>
      </rPr>
      <t xml:space="preserve">Régimen Especial Transitorio:
</t>
    </r>
    <r>
      <rPr>
        <sz val="28"/>
        <color theme="1"/>
        <rFont val="Arial"/>
        <family val="2"/>
      </rPr>
      <t xml:space="preserve">
Corresponde a los Pensionados y Jubilados que reciben su pensión a través del Ministerio de Hacienda, que al mes de febrero de 2009 estuvieron oficialmente inscritos en la base de datos de dicha institución y no están acogidos a ningún otro régimen de financiamiento del SDSS.  En cumplimiento del Decreto 342-09 del Poder Ejecutivo dichos pensionados  tienen derecho a afiliarse en las ARS SENASA, SEMMA o Salud Segura.  
</t>
    </r>
    <r>
      <rPr>
        <b/>
        <sz val="28"/>
        <color theme="1"/>
        <rFont val="Arial"/>
        <family val="2"/>
      </rPr>
      <t xml:space="preserve">
Pago de Cápitas por los Afiliados al SFS (Cobertura de Afiliación)</t>
    </r>
    <r>
      <rPr>
        <sz val="28"/>
        <color theme="1"/>
        <rFont val="Arial"/>
        <family val="2"/>
      </rPr>
      <t xml:space="preserve">
La Tesorería de Seguridad Social realiza el pago a las Administradoras de Riesgos de Salud  por el Plan Básico de Salud  en base a un per cápita establecido por afiliado, lo que le da el derecho a cobertura . Esa Cobertura de Afiliación  en un período determinado puede contener pagos de Cápitas atrasados,  de igual forma pagos correspondientes a ese período corriente pueden ser efectuados en fechas posteriores, ya sea porque el empleador no transfirió su pago de notificación  o lo hizo de manera tardía, además puede contener  el pago de Cápitas de  Conservación Temporal del Derecho a Servicios de Salud, de los afiliados que han quedado privado de un trabajo remunerado y que mantienen el derecho a prestaciones en especie por 60 días,  en virtud de las disposiciones del artículo 124 de la Ley 87-01. 
Por último es importante aclarar que  la cantidad de afiliados titulares  del Seguro Familiar de Salud , los afiliados  cotizantes del Seguro de Vejez, Discapacidad y Sobrevivencia y los del Seguro de Riesgos  Laborales  del Régimen Contributivo , que en principio pudieran coincidir, con regularidad muestran   algunas diferencias debido a los siguientes aspectos:   
a)   De acuerdo al Art. 13. del Reglamento sobre Aspectos Generales de Afiliación al Seguro Familiar de Salud del Régimen Contributivo , cuando los dos cónyuges o compañeros de vida son afiliados cotizantes en el SFS, solo uno de ellos podrá constituirse en afiliado titular y deberán estar afiliados a la misma ARS/SENASA. El otro cónyuge o compañero de vida pasará a formar parte del núcleo familiar de aquel que haya sido elegido por ellos como afiliado titular, por tanto el trabajador afiliado que en el SFS pasa a ser dependiente cotizante , en el SVDS y SRL es afiliado cotizante.      
 b) El Reglamento sobre el Seguro de Riesgos Laborales, en su Art. 14 establece que dicho reglamento  será aplicado a todos los empleadores  que tengan dos o más trabajadores , incluyendo a los familiares del empleador que estén en la nómina de la empresa (aunque muchas empresa con un solo empleado están afiliadas. 
 c) Como solo existe una Administradora de Riesgos Laborales, cuando el empleador registra la nómina, los trabajadores son afiliados inmediatamente sin embargo en el caso del SVDS si el trabajador afiliado no ha escogido  una AFP y el empleador págala cotización esta queda pendiente por individualizar hasta el trabajador elija una o se le asigne de manera automática.                                                            
</t>
    </r>
  </si>
  <si>
    <t xml:space="preserve">Con la aprobación de la Resolución No. 051-03 del Consejo Nacional de Seguridad Social de fecha 30 de octubre de 2002, se dio  inicio a la implementación del Seguro Familiar de Salud del Régimen Subsidiado (SFS - RS), comenzando el proceso en la Región de Salud IV, en diciembre del año 2002, por considerar esta región una de la zona más deprimida del país. Luego continuaron con la Región V en el 2005, hasta extenderlo a todo el país.  Para finales de 2005 la afiliación total del Régimen Subsidiado era de 253,374 personas.  En el mes de septiembre de 2007 se inició el Seguro Familiar de Salud (SFS) del Régimen Contributivo (RC), afiliando entre los meses de septiembre y diciembre de ese año un total de 1,477,181 personas, de los cuales 919,911 eran titulares y 557,270 dependientes para un índice de dependencia de 0.61 (61 dependientes por cada 100 afiliados).   De la afiliación total del SDSS, para el mes de diciembre 2007,  la afiliación del SFS RC representaba el  57.7% y del Régimen Subsidiado (RS) eran 1,081,936 siendo el 42.3%.  
Por mandato del Decreto 342-09 emitido por el Poder Ejecutivo en fecha 28 de mayo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Dichos pensionados tienen derecho a afiliarse en las ARS SENASA, SEMMA o  Salud Segura. Dicho plan es financiado con aportes del Estado y de los pensionados y jubilados, en base al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La estimación de crecimiento en afiliación del Sistema Dominicano de la Seguridad Social (SDSS) a nivel nacional a sido exponencialmente evidenciada, reflejandose para el mes de febrero 2025 es de 8%, y la afiliación estimada nacional del Seguro Familiar de Salud (SFS) es de 96.9% a nivel nacional, siendo este 10,850,737 personas.  Asimismo para el mismo periodo,  la participación en los diferentes regímenes de financiamiento es de un 44.1% del Régimen Contributivo (RC); el 54.8% pertenecen al Régimen Subsidiado (RS) y el 1.1%  en los régimen especial de los pensionados.  
La composición de la afiliación del Seguro Familiar de Salud (SFS) por sexo,  al mes de febrero 2025 es de 50.3%  femenino y  49.7% masculino, esto debido al mayor peso que tienen las mujeres en la afiliación del Régimen Subsidiado (RS).  El indice de masculinidad del Regimen Contributivo es de 0.99, (o sea,  cada 100 mujeres, hay 99 hombres), mientras en el Régimen Subsidiado, el índice de feminidad es de 1.01  (o sea, por cada 100 hombres, hay 101 mujeres) con cobertura al SFS.   </t>
  </si>
  <si>
    <t>Seguro Familiar de Salud  del Sistema Dominicano de Seguridad Social
Afiliación del SFS a la Población Nacional</t>
  </si>
  <si>
    <t>Afiliación SFS</t>
  </si>
  <si>
    <t>Población Nacional estimada</t>
  </si>
  <si>
    <t>% Población Total Afiliada al  SFS</t>
  </si>
  <si>
    <t>Tasa de Crecimiento Anual</t>
  </si>
  <si>
    <t>2008</t>
  </si>
  <si>
    <t>2009</t>
  </si>
  <si>
    <t>2010</t>
  </si>
  <si>
    <t>2011</t>
  </si>
  <si>
    <t>2012</t>
  </si>
  <si>
    <t>2013</t>
  </si>
  <si>
    <t>2014</t>
  </si>
  <si>
    <t>2015</t>
  </si>
  <si>
    <t>2016</t>
  </si>
  <si>
    <t>2017</t>
  </si>
  <si>
    <t>2018</t>
  </si>
  <si>
    <t>2019</t>
  </si>
  <si>
    <t>2020</t>
  </si>
  <si>
    <t>2021</t>
  </si>
  <si>
    <t>2022</t>
  </si>
  <si>
    <r>
      <rPr>
        <b/>
        <sz val="22"/>
        <color theme="1"/>
        <rFont val="Arial"/>
        <family val="2"/>
      </rPr>
      <t xml:space="preserve">Fuente: </t>
    </r>
    <r>
      <rPr>
        <sz val="22"/>
        <color theme="1"/>
        <rFont val="Arial"/>
        <family val="2"/>
      </rPr>
      <t xml:space="preserve">ONE,  SISALRIL.
</t>
    </r>
    <r>
      <rPr>
        <b/>
        <sz val="22"/>
        <color theme="1"/>
        <rFont val="Arial"/>
        <family val="2"/>
      </rPr>
      <t xml:space="preserve">Nota: </t>
    </r>
    <r>
      <rPr>
        <sz val="22"/>
        <color theme="1"/>
        <rFont val="Arial"/>
        <family val="2"/>
      </rPr>
      <t>La Población  Nacional  total estimada,  fue ajustada por la publicación de la Oficina Nacional de Estadísticas (ONE): "Estimaciones y Proyecciones de Población",  basada en el censo 2010.  Estos datos serán actualizados una vez que la ONE publique los nuevos datos del último censo.</t>
    </r>
  </si>
  <si>
    <t>Seguro Familiar de Salud del Sistema Dominicano de Seguridad Social
Afiliación  al Seguro Familiar de Salud por Regímenes de Financiamiento</t>
  </si>
  <si>
    <t>Mes / Año</t>
  </si>
  <si>
    <t>Afiliación  RC</t>
  </si>
  <si>
    <t>Afiliación RS</t>
  </si>
  <si>
    <t>Pensionados</t>
  </si>
  <si>
    <t xml:space="preserve">Total </t>
  </si>
  <si>
    <t xml:space="preserve">%  RC </t>
  </si>
  <si>
    <t xml:space="preserve">%   RS </t>
  </si>
  <si>
    <t xml:space="preserve">%Pensionados </t>
  </si>
  <si>
    <t>Dic. 2008</t>
  </si>
  <si>
    <t>Dic. 2009</t>
  </si>
  <si>
    <t>Dic. 2010</t>
  </si>
  <si>
    <t>Dic. 2011</t>
  </si>
  <si>
    <t>Dic. 2012</t>
  </si>
  <si>
    <t>Dic. 2013</t>
  </si>
  <si>
    <t>Dic. 2014</t>
  </si>
  <si>
    <t>Dic. 2015</t>
  </si>
  <si>
    <t>Dic. 2016</t>
  </si>
  <si>
    <t>Dic. 2017</t>
  </si>
  <si>
    <t>Dic.2018</t>
  </si>
  <si>
    <t>Dic.2019</t>
  </si>
  <si>
    <t>Dic.2020</t>
  </si>
  <si>
    <t>Dic.2021</t>
  </si>
  <si>
    <t>Dic.2022</t>
  </si>
  <si>
    <t>Dic.2023</t>
  </si>
  <si>
    <t>Dic. 2024</t>
  </si>
  <si>
    <r>
      <rPr>
        <b/>
        <sz val="11"/>
        <color theme="1"/>
        <rFont val="Calibri"/>
        <family val="2"/>
        <scheme val="minor"/>
      </rPr>
      <t xml:space="preserve">Fuente: </t>
    </r>
    <r>
      <rPr>
        <sz val="11"/>
        <color theme="1"/>
        <rFont val="Calibri"/>
        <family val="2"/>
        <scheme val="minor"/>
      </rPr>
      <t xml:space="preserve">Superintendencia de Salud y Riesgos Laborales (SISALRIL). </t>
    </r>
  </si>
  <si>
    <r>
      <rPr>
        <b/>
        <sz val="11"/>
        <color theme="1"/>
        <rFont val="Calibri"/>
        <family val="2"/>
        <scheme val="minor"/>
      </rPr>
      <t>Fuente:</t>
    </r>
    <r>
      <rPr>
        <sz val="11"/>
        <color theme="1"/>
        <rFont val="Calibri"/>
        <family val="2"/>
        <scheme val="minor"/>
      </rPr>
      <t xml:space="preserve"> Superintendencia de Salud y Riesgos Laborales (SISALRIL). </t>
    </r>
  </si>
  <si>
    <t xml:space="preserve">Seguro Familiar de Salud  del Sistema Dominicano de Seguridad Social
Afiliación al Seguro Familiar de Salud por Sexo </t>
  </si>
  <si>
    <t xml:space="preserve">Hombres 49.7% / Mujeres 50.3% </t>
  </si>
  <si>
    <t>Se</t>
  </si>
  <si>
    <t>RS-Hombres</t>
  </si>
  <si>
    <t>% Hombres</t>
  </si>
  <si>
    <t>RS-Mujeres</t>
  </si>
  <si>
    <t>%Mujeres</t>
  </si>
  <si>
    <t xml:space="preserve">RC-Hombres </t>
  </si>
  <si>
    <t>% Hombres3</t>
  </si>
  <si>
    <t>RC-Mujeres</t>
  </si>
  <si>
    <t>% Mujeres</t>
  </si>
  <si>
    <t xml:space="preserve">SFS-Hombres </t>
  </si>
  <si>
    <t>% Hombres6</t>
  </si>
  <si>
    <t xml:space="preserve">SFS-Mujeres  </t>
  </si>
  <si>
    <t>% Mujeres8</t>
  </si>
  <si>
    <t xml:space="preserve">SFS-Total </t>
  </si>
  <si>
    <t>Indice de Masculinidad (IM) del  RC</t>
  </si>
  <si>
    <t>Indice de Femenidad  (IF)
RC</t>
  </si>
  <si>
    <t>Indice de Feminidad (IF) RS</t>
  </si>
  <si>
    <t>% Mujeres SFS</t>
  </si>
  <si>
    <t>% Hombres SFS</t>
  </si>
  <si>
    <t>Dic. 2007</t>
  </si>
  <si>
    <r>
      <rPr>
        <b/>
        <sz val="12"/>
        <color theme="1"/>
        <rFont val="Calibri"/>
        <family val="2"/>
        <scheme val="minor"/>
      </rPr>
      <t>Fuente:</t>
    </r>
    <r>
      <rPr>
        <sz val="12"/>
        <color theme="1"/>
        <rFont val="Calibri"/>
        <family val="2"/>
        <scheme val="minor"/>
      </rPr>
      <t xml:space="preserve"> Superintendencia de Salud y Riesgos Laborales (SISALRIL).  En la desagregación del total de afiliados al RC al SFS, no están incluidos los planes Salud para Pensionados y Jubilados, ya que estos no lo disponemos desagregados por sexo.</t>
    </r>
  </si>
  <si>
    <r>
      <t xml:space="preserve">Al mes de febrero 2025 la población total afiliada al RC asciende a 4,705,819 de los cuales 2,160,821 son titulares; 2,279,135 dependientes directos y 265,863 dependientes adicionales.  En todos los años del Seguro Familiar de Salud (SFS) del Régimen Contributivo (RC), la población afiliada ha experimentado un incremento progresivo, tanto de titulares como de dependientes directos y adicionales. 
Los afiliados titulares representan el  45.9% de la población total registrada en el SFS- RC; los dependientes totales representan el 54.1% (los dependientes directos 48.4% y los dependientes adicionales 5.6%). Los afiliados titulares tienen un índice de dependencia total de 1.18 (118 afiliados dependientes por cada 100 afiliados titulares) y de 1.12 para el índice de dependencia directa (112 dependientes directos por cada 100 titulares) al mes de febrero 2025. 
En las estadísticas de afiliación registradas por sexo y tipo, se observa, que la población </t>
    </r>
    <r>
      <rPr>
        <b/>
        <i/>
        <sz val="48"/>
        <color rgb="FF000000"/>
        <rFont val="Arial"/>
      </rPr>
      <t>masculina</t>
    </r>
    <r>
      <rPr>
        <sz val="48"/>
        <color rgb="FF000000"/>
        <rFont val="Arial"/>
      </rPr>
      <t xml:space="preserve"> inscrita al mes de febrero 2025 fue de 2,339,809 y la femenina de 2,366,010 para una participación de 49.72% y 50.28% respectivamente.   </t>
    </r>
  </si>
  <si>
    <t>Seguro Familiar de Salud (SFS) del Régimen Contributivo (RC)  
Afiliación  Anual  por Tipo al  SFS del  RC</t>
  </si>
  <si>
    <t>Período:  Diciembre 2007 -  Diciembre  2021</t>
  </si>
  <si>
    <t>Afiliados Titulares RC</t>
  </si>
  <si>
    <t>Dependientes  Totales RC</t>
  </si>
  <si>
    <t>Depend.  Directos  RC</t>
  </si>
  <si>
    <t>Depend.  Adicionales RC</t>
  </si>
  <si>
    <t xml:space="preserve">Afiliación Total SFS RC </t>
  </si>
  <si>
    <t>%  Afiliados Titulares RC</t>
  </si>
  <si>
    <t>%  Afiliados Dep. Totales RC</t>
  </si>
  <si>
    <t>Indice de dependencia RC</t>
  </si>
  <si>
    <t>Indice de dependencia Adicionales</t>
  </si>
  <si>
    <t>Dic.2008</t>
  </si>
  <si>
    <t>Dic.2009</t>
  </si>
  <si>
    <t>Dic.2010</t>
  </si>
  <si>
    <t>Dic.2011</t>
  </si>
  <si>
    <t>Dic.2012</t>
  </si>
  <si>
    <t>Dic.2013</t>
  </si>
  <si>
    <t>Dic.2014</t>
  </si>
  <si>
    <t>Dic.2015</t>
  </si>
  <si>
    <t>Dic.2016</t>
  </si>
  <si>
    <t>Dic.2017</t>
  </si>
  <si>
    <t>Dic. 2020</t>
  </si>
  <si>
    <r>
      <t xml:space="preserve">Fuente: </t>
    </r>
    <r>
      <rPr>
        <sz val="20"/>
        <rFont val="Arial"/>
        <family val="2"/>
      </rPr>
      <t xml:space="preserve">Superintendencia de Salud y Riesgos Laborales (SISALRIL) </t>
    </r>
  </si>
  <si>
    <t>Seguro Familiar de Salud (SFS) del Régimen Contributivo (RC)  
Afiliados al Seguro Familiar de  Salud del Régimen Contributivo por Sexo y Tipo de Afiliación</t>
  </si>
  <si>
    <t>Período</t>
  </si>
  <si>
    <t>Titulares-Masc</t>
  </si>
  <si>
    <t>Dep-Dir-Masc</t>
  </si>
  <si>
    <t>Dep_Adic-Masc</t>
  </si>
  <si>
    <t>Total de Dep-Masc</t>
  </si>
  <si>
    <t>Total Masculino</t>
  </si>
  <si>
    <t>Titulares-Fem</t>
  </si>
  <si>
    <t>Dep-Dir-Fem</t>
  </si>
  <si>
    <t>Dep_Adic-Fem</t>
  </si>
  <si>
    <t>Total Dep-Fem</t>
  </si>
  <si>
    <t>Total 
Femenino</t>
  </si>
  <si>
    <t>Total Afiliados SFS RC</t>
  </si>
  <si>
    <r>
      <rPr>
        <b/>
        <sz val="18"/>
        <rFont val="Calibri"/>
        <family val="2"/>
        <scheme val="minor"/>
      </rPr>
      <t>Fuente:</t>
    </r>
    <r>
      <rPr>
        <sz val="18"/>
        <rFont val="Calibri"/>
        <family val="2"/>
        <scheme val="minor"/>
      </rPr>
      <t xml:space="preserve"> SISALRIL</t>
    </r>
  </si>
  <si>
    <r>
      <rPr>
        <sz val="30"/>
        <color rgb="FF000000"/>
        <rFont val="Arial"/>
      </rPr>
      <t xml:space="preserve">
El proceso de afiliación del</t>
    </r>
    <r>
      <rPr>
        <i/>
        <sz val="30"/>
        <color rgb="FF000000"/>
        <rFont val="Arial"/>
      </rPr>
      <t xml:space="preserve"> Seguro Familiar de Salud del Régimen Subsidiado (SFS-RS),</t>
    </r>
    <r>
      <rPr>
        <sz val="30"/>
        <color rgb="FF000000"/>
        <rFont val="Arial"/>
      </rPr>
      <t xml:space="preserve"> inició el 1ero de noviembre de 2002, comenzando en la Región de Salud IV,  por considerar esta región una de la zona más deprimida del país.  Luego continuaron con la Región V,  hasta extenderlo a todo el país.  
Las acciones llevada a cabo por el estado dominicano en materia de aseguramiento, destinada a eliminar la exclusión en materia de salud, están orientadas a garantizar el acceso de los ciudadanos a una atención digna y efectiva, disminuyendo el impacto negativo, tanto económico como social, que provocan las enfermedades sobre la población, y en particular sobre los grupos sociales más vulnerables.  En ese sentido el SFS-RS se constituye en una poderosa herramienta de políticas públicas en la lucha contra la pobreza.  Es la garantía que el Estado confiere para que el afiliado y su núcleo familiar puedan satisfacer sus necesidades y demandas de salud, a través de un adecuado acceso a  los servicios, sin que la capacidad de pago se convierta en una limitante.
El Régimen Subsidiado,  tienen una población afiliada de 5,691,992 al mes de febrero 2025,  de los cuales 4,814,275 son titulares y 877,137 dependientes; con un índice de dependencia de 0.18 (18 dependientes por cada 100 titulares).  En la afiliación del SFS del RS las </t>
    </r>
    <r>
      <rPr>
        <b/>
        <i/>
        <sz val="30"/>
        <color rgb="FF000000"/>
        <rFont val="Arial"/>
      </rPr>
      <t>mujeres</t>
    </r>
    <r>
      <rPr>
        <b/>
        <sz val="30"/>
        <color rgb="FF000000"/>
        <rFont val="Arial"/>
      </rPr>
      <t xml:space="preserve"> </t>
    </r>
    <r>
      <rPr>
        <sz val="30"/>
        <color rgb="FF000000"/>
        <rFont val="Arial"/>
      </rPr>
      <t xml:space="preserve">tienen una mayor participación, representando un 50.3%, llegando a un total de 2,862,189 y un 85.4% son  titulares, reflejandose un indice de dependencia de 0.17 (por cada 100 mujeres titulares hay 17 mujeres son dependientes).  Mientras, la afiliación </t>
    </r>
    <r>
      <rPr>
        <b/>
        <i/>
        <sz val="30"/>
        <color rgb="FF000000"/>
        <rFont val="Arial"/>
      </rPr>
      <t>masculina</t>
    </r>
    <r>
      <rPr>
        <sz val="30"/>
        <color rgb="FF000000"/>
        <rFont val="Arial"/>
      </rPr>
      <t xml:space="preserve"> es de 49.7% con un total de 2,829,803,  con un 83.8% titulares y un indice de dependencia de 0.19 (por cada 100 hombres titulares hay 19 dependientes).  De igual forma vemos que el indice de masculinidad es de 0.99 (por cada 100 mujeres hay 99 hombres), reflejandose que la titularidad mas alta viene de la mujer.    
En fecha 28 de enero del 2009 se inauguró la Cumbre por la Unidad Nacional Frente a la Crisis Económica Mundial, uno de los puntos  consensuado entre los participantes fue el mejoramiento de la eficiencia del SFS del Régimen Subsidiado.  En ese sentido en el tema 19 contempló la afiliación de discapacitados y VIH positivos al SFS del Régimen Subsidiado, en consecuencia el CNSS en fecha 9  de julio del 2009 emitió la Resolución No.212-02 que autorizó a SENASA afiliar directamente como beneficiarios a las personas de estas  condiciones que cumplan con los parámetros legales establecidos para el Régimen Subsidiado.  
El 24 de marzo 2015, el Consejo Nacional de Seguridad Social (CNSS), mediante la resolución 367- 02 autorizó  afiliar al SFS del RS a los niños, niñas y adolescentes, dominicanos y residentes legales que viven bajo custodia institucional u orfanatos.  Esos niños/as  huérfanos, sea de padres fallecidos, por abandono, pérdida de la autoridad parental por ausencia, desaparición, incapacidad mental y por otras causas viven en calidad de residentes en hogares colectivos, serán afiliados al Seguro Nacional de Salud (Senasa).  La afiliación se hará con aquellos centros de acogida de carácter público y  sin fines de lucro, que han cumplido con los parámetros legalmente establecidos para el Régimen Subsidiado y que no estén afiliados al Sistema Dominicano de Seguridad Social (SDSS) en condición de dependientes de un titular. </t>
    </r>
  </si>
  <si>
    <t>Seguro Familiar de Salud (SFS) del Régimen Subsidiado (RS)
Afiliación del Seguro Familiar de Salud del Régimen Subsidiado por Tipo</t>
  </si>
  <si>
    <t>Año</t>
  </si>
  <si>
    <t xml:space="preserve">Afiliados Titulares </t>
  </si>
  <si>
    <t xml:space="preserve">Afiliados Dependientes </t>
  </si>
  <si>
    <t>Afiliados Totales</t>
  </si>
  <si>
    <t xml:space="preserve">% Afiliados   titulares </t>
  </si>
  <si>
    <t xml:space="preserve"> % Afiliados Dependientes</t>
  </si>
  <si>
    <t>Índice de dependencia RS</t>
  </si>
  <si>
    <t>Dic. 2022</t>
  </si>
  <si>
    <t>Dic. 2023</t>
  </si>
  <si>
    <r>
      <rPr>
        <b/>
        <sz val="10"/>
        <color theme="1"/>
        <rFont val="Arial"/>
        <family val="2"/>
      </rPr>
      <t>Fuente:</t>
    </r>
    <r>
      <rPr>
        <sz val="10"/>
        <color theme="1"/>
        <rFont val="Arial"/>
        <family val="2"/>
      </rPr>
      <t xml:space="preserve"> SIRALRIL</t>
    </r>
  </si>
  <si>
    <t>Seguro Familiar de Salud (SFS) del Régimen Subsidiado (RS)
Afiliados al Seguro Familiar de Salud del Régimen Subsidiado por Sexo y Tipo de Afiliación</t>
  </si>
  <si>
    <t>Titulares_Masc</t>
  </si>
  <si>
    <t>Dependientes Directos_Masc</t>
  </si>
  <si>
    <t>Titulares_Fem</t>
  </si>
  <si>
    <t>Dependientes Directos_Fem</t>
  </si>
  <si>
    <t>Total Femenino</t>
  </si>
  <si>
    <t>Total Afiliados SFS RS</t>
  </si>
  <si>
    <t>Dic. 18</t>
  </si>
  <si>
    <r>
      <rPr>
        <b/>
        <sz val="22"/>
        <color theme="1"/>
        <rFont val="Calibri"/>
        <family val="2"/>
        <scheme val="minor"/>
      </rPr>
      <t>Fuente</t>
    </r>
    <r>
      <rPr>
        <sz val="22"/>
        <color theme="1"/>
        <rFont val="Calibri"/>
        <family val="2"/>
        <scheme val="minor"/>
      </rPr>
      <t>: SISALRIL</t>
    </r>
  </si>
  <si>
    <t>Por mandato del Decreto 342-09 emitido por el Poder Ejecutivo en fecha 28 de abril de 2009, en junio de ese mismo año se dio inicio a la afiliación al Régimen Especial Transitorio (RET) de los Pensionados y Jubilados que reciben su pensión a través del Ministerio de Hacienda, y que al mes de febrero de 2009 estuvieron oficialmente inscritos en la base de datos de dicha institución y no estuvieran acogidos a ningún otro régimen de financiamiento del SDSS.
Los pensionados tienen derecho a afiliarse en las ARS SENASA, SEMMA o Salud Segura.  Dicho plan es financiado con aportes del Estado.  Los pensionados y jubilados, su base de financiamiento es de 9.60% del salario cotizable. De ese porcentaje, el 6.72% está a cargo del Estado y el 2.88%, a cargo del beneficiario. Dicho porcentaje se sustenta en la Ley 87-01 sobre el Sistema Dominicano de Seguridad Social, y las modificaciones hechas por la Ley 188-07.  La resolución 207-2016 emitida por la SISALRIL,  creó un Plan Especial de Servicios de Salud para los Pensionados y Jubilados de la Policía Nacional (PN) y sus dependientes, a partir del 01 de diciembre 2016 fueron permitidas las afiliaciones a este Plan Especial,  administrado por SENASA.  
Igualmente, el Decreto Presidencial 371-2016  se creó el Plan Especial Transitorio para los Pensionados y Jubilados del Sector Salud (SS) y sus dependientes, a partir 01 de marzo de 2017 y administrada por la ARS CMD y SENASA. 
También, en cumplimiento del Decreto Presidencial No.159-17 que creo un Plan Especial Transitorio de Servicios de Salud para Pensionados y Jubilados de las Fuerzas Armadas y sus dependientes directos, iniciando sus descargas a partir del 30 de mayo 2017 y siendo administrado por SENASA.    
Al mes de febrero 2025, los regímenes especiales de pensionados que pertenecen al SDSS, ascienden a 116,105 afiliados; desagregándolo por decreto, podemos observar que los pensionados por el decreto 342-09, representan el 14.1%; por el decreto 18-19 un 26.4%; por el decreto 371-16 el 4.9%; por el decreto 159-17 el 26.5% y por el decreto 207-2016, es 28.1%.</t>
  </si>
  <si>
    <t>Régimen Especial Transitorio y Plan de Servicios de Salud para Pensionados 
Afiliación Anual de Pensionados al SFS</t>
  </si>
  <si>
    <t xml:space="preserve">Ministerio de Hacienda </t>
  </si>
  <si>
    <t>Del Sector Salud (SS)</t>
  </si>
  <si>
    <t>De Fuerzas Armadas (FFAA)</t>
  </si>
  <si>
    <t>De Policía Nacional
 (PN)</t>
  </si>
  <si>
    <t xml:space="preserve">Total Planes </t>
  </si>
  <si>
    <t>Decreto No. 342-09</t>
  </si>
  <si>
    <t>Decreto No.18-19</t>
  </si>
  <si>
    <t>Decreto No. 371-16</t>
  </si>
  <si>
    <t>Decreto 
No. 159-17</t>
  </si>
  <si>
    <t>Res. SISALRIL 
No. 207-2016</t>
  </si>
  <si>
    <t>2023</t>
  </si>
  <si>
    <t>2024</t>
  </si>
  <si>
    <t>Feb.25</t>
  </si>
  <si>
    <r>
      <t xml:space="preserve">Fuente: SISALRIL. </t>
    </r>
    <r>
      <rPr>
        <sz val="9"/>
        <color theme="1"/>
        <rFont val="Arial"/>
        <family val="2"/>
      </rPr>
      <t>Régimen Contributivo. A partir de la Base de Datos de Dispersión. UNIPAGO. Régimen Subsidiado: A partir de la Base de Datos de Dispersión.TSS. Planes  Especiales de Salud para Pensionados y Jubilados: A partir de las Bases de Datos TSS, UNIPAGO y remitidas por las ARS.</t>
    </r>
  </si>
  <si>
    <r>
      <rPr>
        <b/>
        <sz val="9"/>
        <color theme="1"/>
        <rFont val="Arial"/>
        <family val="2"/>
      </rPr>
      <t>Notas: 1/</t>
    </r>
    <r>
      <rPr>
        <sz val="9"/>
        <color theme="1"/>
        <rFont val="Arial"/>
        <family val="2"/>
      </rPr>
      <t xml:space="preserve"> Plan de Servicios de Salud  para pensionados y jubilados que reciben sus retribuciones a través de la Dirección General de Jubilaciones y  Pensiones del Ministerio de Hacienda de la República Dominicana.</t>
    </r>
  </si>
  <si>
    <t xml:space="preserve">El sistema de pensión tiene como objetivo reemplazar la pérdida o reducción del ingreso por vejez, fallecimiento, discapacidad, cesantía en edad avanzada y sobrevivencia. Tiene una estructura mixta de beneficio que combina la constitución y el desarrollo de una cuenta personal para cada afiliado, con la solidaridad social en favor de los trabajadores y la población de ingresos bajos, en el marco de las políticas y principios de la seguridad social. En adición, permite aportes adicionales con la finalidad de obtener prestaciones complementarias. Los sistemas de pensiones establecidos mediante las leyes 1896, del 30 de diciembre de 1948, y 379 del 11 de diciembre de 1981, mantienen su vigencia para los actuales pensionados y jubilados, para los afiliados en proceso de retiro para la población que permanece en dicho sistema en conformidad con el artículo 38 de la Ley 87-01.
La afiliación del trabajador asalariado y del empleador al régimen provisional es obligatoria, única y permanente independientemente de que el beneficiario permanezca o no en actividad, ejerza dos o más trabajos de manera simultánea pase a trabajar en el sector informal, emigre del país o cambie de Administradora de Fondos de Pensiones (AFP).
El sistema previsional del Régimen Contributivo contempla las siguientes prestaciones:
a) Pensión por vejez;
b) Pensión por discapacidad, total o parcial;
c) Pensión por cesantía por edad avanzada;
d) Pensión por sobrevivencia.
Cada trabajador que ingresa al sistema está en la obligación de seleccionar su Administradora de Fondos de Pensiones,  informarlo a su empleador en un plazo establecido. Si el empleado no lo hace, el empleador tiene la obligación de inscribirlo a la AFP a la que se hayan afiliado la mayor parte de sus empleados. Cuando un trabajador preste servicio a dos o más empleadores deberá seleccionar a uno de éstos e informar a los demás el número de afiliación a fin de que éstos puedan remitir a la misma cuenta las cotizaciones correspondientes.
En la actualidad el sistema de pensiones cuenta con cinco AFP, cuatro privada (Popular, Siembra, Scotia Crecer y Romana) y  una AFP pública, la AFP Reservas, la cual tiene a su cargo la administración del Fondo de Solidaridad Social, el Fondo de Reparto del Banco de Reservas ( que cubre a sus empleados y funcionarios) y el fondo de Capitalización Individual. Además de las AFP el sistema de pensiones lo integran los siguientes fondo de reparto: Fondo de Pensiones y Jubilaciones del Banco Central, Fondo de Pensiones y Jubilaciones del Ministerio de Hacienda y el fondo del Instituto Nacional de Bienestar Magisterial (INABIMA).
El proceso de afiliación al Seguro de Vejez, Discapacidad y Sobrevivencia se inicia en febrero de 2003 cuando se pone en funcionamiento el Régimen Contributivo. </t>
  </si>
  <si>
    <t xml:space="preserve">  </t>
  </si>
  <si>
    <t xml:space="preserve">
La afiliación inicial al sistema previsional fue significativa desde diciembre de 2003 que contaba con 986,538 personas de las cuales 576,869 eran trabajadores cotizantes activos, representando el 40.6% de la población ocupada formal en ese momento.  Se evidencia que la evolución anual del número de afiliados al SVDS, que constituye una variable acumulativa significativa, registrado un crecimiento promedio anual hasta enero 2025 de un 5.5%,  situándose en 5,327,904 en la actualidad.  El crecimiento promedio anual de los afiliados cotizantes activos fue de 6.4% pasando de 929,743 en diciembre de 2008 a 2,118,152 al mes de enero 2025, multiplicandose 2.3 veces.
Para el mes de febrero 2024, se observo que la densidad de cotizantes es de 46.9%.  Esta tasa define el porcentaje de la población económicamente activa que estan contribuyendo regularmente a su cuenta de CCI y evalua la sostenibilidad del sistema de pensiones, o sea, los cotizantes activos que están aportando a su pensiones.  Una alta densidad de cotizantes  garantizará una base amplia de contribuyentes que sostenienen el sistema, de igual forma,  una baja tasa implicaría una baja tasa de participación laboral, o a su vez una tasa de desempleo alta o de informalidades laborales, afectando negativamente la capacidad del sistema para generar pensiones dignas.    
La tasa de participación por edades tienen un impacto significativo en la sostenibilidad del sistema.  Para el mes de febrero 2025, el 1.62% de los cotizantes eran menores de 19 años: estando la mayor agrupación de cotizantes entre las edad es de 20 a 49 años que representan el 75.76%.  Es importante considerar la contribución en estos grupos de edad, ya que tendrán más tiempo para acumular fondos y generando mayores rendimientos.   Mientras, el 13.85% que corresponde al grupo etario  de edades  entre 50 a 59 años y el 8.77% de los cotizantes tienen más de 60 años, están más cercano a la jubilación o pensión, estando en una etapa menor de acumulación final. De modo que, una alta tasa de cotizantes jóvenes puede enfrentar menos presión financiera por tener un largo plazo de participacion en comparación con una población predominantemente envejecida. 
La tasa de aportación de los cotizantes por género, esta justificada con una participacion activa del sexo masculino con el 51.6%, seguido del 48.4% femenino, lo se determina que hay mayor acceso en los hombres para el sector formal y/o oportunidades laborales; destacandose una pequeña brecha de género, ya que la mujer tendria menos oportundiades para acumular más fondos y no poder asegurse financieramente mejor para la jubilación o pensión en comparación de los hombres.  Los afiliados se comportan de la misma manera, masculinos es de 54.4% y los femeninos 45.6%.
En cuanto al salario de los cotizantes, ya que influye directamente con las cotribuciones del sistema de pensioens, el  86.4% de los cotizantes del sistema están dentro del rango de salario mínimos cotizables de 0-3 salarios minimos cotizables; en consecuencia las aportaciones mínimas en los fondos de pensiones,afectaran significativamente su pension futura.  Así mismo, el 11.9% entre  3-8 salarios mínimos y el 1.7% más de 8 salarios mínimos.  
En relación con los traspasos, se puede observar que una gran cantidad de afiliados han decidido realizar un proceso de cambio de AFP, ya sea por mejores rendimientos o comisiones, evidenciandose que desde el año 2010 hasta febrero 2025, se efectuaron un total de traspasos de 740,404 de los cuales 77,359 corresponde a los traspasos de los docentes de la Secretaría de Estado de Educación afiliados a las AFP’s, al Instituto Nacional de Bienestar Magisterial (INABIMA).  Entre el enero 2010 al mes de febrero 2025, las AFP cedieron 736,999 traspasos de afiliados.   Cabe desatacar, que los afiliados pueden traspasarse de una AFP a otra,  una vez cumplan con el requisito mínimo de seis meses de cotización en su AFP actual.  El afiliado puede traspasarse máximo dos veces al año. </t>
  </si>
  <si>
    <t>Seguro de Vejez, Discapacidad y Sobrevivencia (SVDS)
Cantidad de Afiliados y Cotizantes  Anual al SVDS del RC</t>
  </si>
  <si>
    <t xml:space="preserve">
</t>
  </si>
  <si>
    <t>Cotizantes</t>
  </si>
  <si>
    <t xml:space="preserve">Afiliados </t>
  </si>
  <si>
    <t>Densidad de Cotizantes</t>
  </si>
  <si>
    <t>Dic. 2018</t>
  </si>
  <si>
    <t>Dic. 2019</t>
  </si>
  <si>
    <r>
      <rPr>
        <b/>
        <sz val="16"/>
        <color theme="1"/>
        <rFont val="Arial"/>
        <family val="2"/>
      </rPr>
      <t xml:space="preserve">Fuente:  </t>
    </r>
    <r>
      <rPr>
        <sz val="16"/>
        <color theme="1"/>
        <rFont val="Arial"/>
        <family val="2"/>
      </rPr>
      <t xml:space="preserve">SIPEN. </t>
    </r>
  </si>
  <si>
    <t>Comparación anual del número de Afiliados Cotizantes con la Población Ocupada Formal</t>
  </si>
  <si>
    <t xml:space="preserve">Trabajadores Cotizantes </t>
  </si>
  <si>
    <t>Población Ocupada Formal</t>
  </si>
  <si>
    <t>% Cotizantes/ Pobl. Asalariada</t>
  </si>
  <si>
    <r>
      <rPr>
        <b/>
        <sz val="16"/>
        <color theme="1"/>
        <rFont val="Arial"/>
        <family val="2"/>
      </rPr>
      <t xml:space="preserve">Fuente:  </t>
    </r>
    <r>
      <rPr>
        <sz val="16"/>
        <color theme="1"/>
        <rFont val="Arial"/>
        <family val="2"/>
      </rPr>
      <t xml:space="preserve">SIPEN. Banco Central de la RD.  
</t>
    </r>
    <r>
      <rPr>
        <b/>
        <sz val="16"/>
        <color theme="1"/>
        <rFont val="Arial"/>
        <family val="2"/>
      </rPr>
      <t>Nota:</t>
    </r>
    <r>
      <rPr>
        <sz val="16"/>
        <color theme="1"/>
        <rFont val="Arial"/>
        <family val="2"/>
      </rPr>
      <t xml:space="preserve"> Las estadísticas de la población ocupada formal del BC del año, serán actualizada una vez sean publicadas.
</t>
    </r>
  </si>
  <si>
    <t xml:space="preserve">Seguro de Vejez, Discapacidad y Sobrevivencia (SVDS)
Cotizantes del SVDS RC por Rango de Edad
</t>
  </si>
  <si>
    <t>Edad</t>
  </si>
  <si>
    <t>%</t>
  </si>
  <si>
    <t xml:space="preserve">Menor de 19 </t>
  </si>
  <si>
    <t>20-24 años</t>
  </si>
  <si>
    <t>25-29 años</t>
  </si>
  <si>
    <t>30-34 años</t>
  </si>
  <si>
    <t>35-39 años</t>
  </si>
  <si>
    <t>40-44 años</t>
  </si>
  <si>
    <t>45-49 años</t>
  </si>
  <si>
    <t>50-54 años</t>
  </si>
  <si>
    <t>55-59 años</t>
  </si>
  <si>
    <t xml:space="preserve">60 ó más </t>
  </si>
  <si>
    <t>Fuente: SIPEN</t>
  </si>
  <si>
    <t>Seguro de Vejez, Discapacidad y Sobrevivencia (SVDS)
Cotizantes del SVDS RC por Cantidad de Salario Mínimo Cotizable</t>
  </si>
  <si>
    <t>Cantidad de Salarios Mínimos Cotizables</t>
  </si>
  <si>
    <t>0-1   salario</t>
  </si>
  <si>
    <t xml:space="preserve">1-2 salarios </t>
  </si>
  <si>
    <t xml:space="preserve">2-3 salarios  </t>
  </si>
  <si>
    <t xml:space="preserve">3-4 salarios </t>
  </si>
  <si>
    <t xml:space="preserve">4-6 salarios  </t>
  </si>
  <si>
    <t xml:space="preserve">6-8 salarios </t>
  </si>
  <si>
    <t xml:space="preserve">8-10 salarios </t>
  </si>
  <si>
    <t xml:space="preserve">10-15 salarios </t>
  </si>
  <si>
    <t xml:space="preserve">15 ó más salarios </t>
  </si>
  <si>
    <r>
      <rPr>
        <b/>
        <sz val="14"/>
        <color theme="1"/>
        <rFont val="Arial"/>
        <family val="2"/>
      </rPr>
      <t>Fuente:</t>
    </r>
    <r>
      <rPr>
        <sz val="14"/>
        <color theme="1"/>
        <rFont val="Arial"/>
        <family val="2"/>
      </rPr>
      <t xml:space="preserve"> SIPEN</t>
    </r>
  </si>
  <si>
    <t>Seguro de Vejez, Discapacidad y Sobrevivencia (SVDS)
Evolución de los Afiliados y Cotizantes del SVDS por Género</t>
  </si>
  <si>
    <t>.</t>
  </si>
  <si>
    <t>Mes</t>
  </si>
  <si>
    <t>Afiliados Masculino</t>
  </si>
  <si>
    <t>Afiliados Femeninos</t>
  </si>
  <si>
    <t>Total 
Afiliados</t>
  </si>
  <si>
    <t>Cotizantes Masculinos</t>
  </si>
  <si>
    <t xml:space="preserve">Cotizantes Femenino </t>
  </si>
  <si>
    <t>Total 
Cotizantes</t>
  </si>
  <si>
    <t>dc-17</t>
  </si>
  <si>
    <t>Seguro de Vejez, Discapacidad y Sobrevivencia (SVDS)
Traspasos Totales por Año</t>
  </si>
  <si>
    <t>Traspasos</t>
  </si>
  <si>
    <t>Períodos</t>
  </si>
  <si>
    <t>Casos</t>
  </si>
  <si>
    <t>Seguro de Vejez, Discapacidad y Sobrevivencia (SVDS)
Traspasos Recibidos en Entidades de CCI/ Reparto</t>
  </si>
  <si>
    <t>Traspasos Recibidos en AFP y Reparto</t>
  </si>
  <si>
    <t>Atlántico</t>
  </si>
  <si>
    <t>Crecer</t>
  </si>
  <si>
    <t>JMMB-BDI</t>
  </si>
  <si>
    <t>Popular</t>
  </si>
  <si>
    <t>Reservas</t>
  </si>
  <si>
    <t>Romana</t>
  </si>
  <si>
    <t>Siembra</t>
  </si>
  <si>
    <t>Ministerio de Hacienda</t>
  </si>
  <si>
    <t>Plan  Sustitutivo del Banco Central</t>
  </si>
  <si>
    <t>Plan  Sustitutivo del Banco de Reservas</t>
  </si>
  <si>
    <t>Plan Sustitutivo INABIMA</t>
  </si>
  <si>
    <t>Total Reparto</t>
  </si>
  <si>
    <t>Total General</t>
  </si>
  <si>
    <t>Dic. 2021</t>
  </si>
  <si>
    <t>Notas:</t>
  </si>
  <si>
    <r>
      <rPr>
        <vertAlign val="superscript"/>
        <sz val="12"/>
        <rFont val="Arial"/>
        <family val="2"/>
      </rPr>
      <t>1</t>
    </r>
    <r>
      <rPr>
        <sz val="12"/>
        <rFont val="Arial"/>
        <family val="2"/>
      </rPr>
      <t>Camino fue absorbido por Siembra, el 7 de Enero del 2005.</t>
    </r>
  </si>
  <si>
    <r>
      <rPr>
        <vertAlign val="superscript"/>
        <sz val="12"/>
        <rFont val="Arial"/>
        <family val="2"/>
      </rPr>
      <t>2</t>
    </r>
    <r>
      <rPr>
        <sz val="12"/>
        <rFont val="Arial"/>
        <family val="2"/>
      </rPr>
      <t>Caribalico fue absorbido por Siembra, el 10 de Mayo del 2007.</t>
    </r>
  </si>
  <si>
    <r>
      <rPr>
        <vertAlign val="superscript"/>
        <sz val="12"/>
        <rFont val="Arial"/>
        <family val="2"/>
      </rPr>
      <t>3</t>
    </r>
    <r>
      <rPr>
        <sz val="12"/>
        <rFont val="Arial"/>
        <family val="2"/>
      </rPr>
      <t>León fue absorbido por Siembra, el 29 de Junio del 2007.</t>
    </r>
  </si>
  <si>
    <r>
      <rPr>
        <vertAlign val="superscript"/>
        <sz val="12"/>
        <rFont val="Arial"/>
        <family val="2"/>
      </rPr>
      <t>4</t>
    </r>
    <r>
      <rPr>
        <sz val="12"/>
        <rFont val="Arial"/>
        <family val="2"/>
      </rPr>
      <t>Porvenir fue absorbido por Scotia Crecer anteriormente llamada BBVA Crecer, el 29 de Octubre del 2004.</t>
    </r>
  </si>
  <si>
    <t>Seguro de Vejez, Discapacidad y Sobrevivencia (SVDS)
Traspasos Cedidos en Entidades de CCI / Reparto</t>
  </si>
  <si>
    <t xml:space="preserve">Traspasos Cedidos en AFP y Reparto </t>
  </si>
  <si>
    <t>Total AFP</t>
  </si>
  <si>
    <t>FPBC</t>
  </si>
  <si>
    <t>Bco Reservas</t>
  </si>
  <si>
    <t>INABIMA</t>
  </si>
  <si>
    <t>Seguro de Vejez, Discapacidad y Sobrevivencia (SVDS)
Traspasos Netos en  Entidades de CCI (Reparto)</t>
  </si>
  <si>
    <t xml:space="preserve">Traspasos Netos  en AFP y Reparto </t>
  </si>
  <si>
    <r>
      <rPr>
        <b/>
        <sz val="16"/>
        <color theme="1"/>
        <rFont val="Arial"/>
        <family val="2"/>
      </rPr>
      <t>El propósito del Seguro de Riesgos Laborales</t>
    </r>
    <r>
      <rPr>
        <sz val="16"/>
        <color theme="1"/>
        <rFont val="Arial"/>
        <family val="2"/>
      </rPr>
      <t xml:space="preserve"> es prevenir y cubrir daños ocasionados por accidentes de trabajo  y/o enfermedades profesionales. Comprenden toda lesión corporal y todo estado mórbido que el trabajador sufra con ocasión o por consecuencia del trabajo que presta por cuenta ajena . Incluye los tratamientos por accidentes de tránsito  en horas laborables y/o en la ruta hacia o desde el centro de trabajo.
</t>
    </r>
    <r>
      <rPr>
        <b/>
        <sz val="16"/>
        <color theme="1"/>
        <rFont val="Arial"/>
        <family val="2"/>
      </rPr>
      <t xml:space="preserve">
Son beneficiarios del Seguro de Riesgos Laborales:
</t>
    </r>
    <r>
      <rPr>
        <sz val="16"/>
        <color theme="1"/>
        <rFont val="Arial"/>
        <family val="2"/>
      </rPr>
      <t xml:space="preserve">
a) El(la) afiliado(a);
b) Los dependientes señalados a continuación, en caso de pensión de sobrevivencia;
c) La(el) esposa(o) del afiliado(a) y del(a) pensionado(a) o, a falta de éste(a) la(el) compañera(o) de vida con quien haya mantenido una vida marital durante los tres años anteriores a su inscripción, o haya procreado hijos, siempre que ambos no tengan impedimento legal para el matrimonio;
d) Los hijos menores de 18 años del afiliado;
e) Los hijos menores de 21 años del afiliado que sean estudiantes;
f ) Los hijos discapacitados, independientemente de su edad, que dependan del afiliado o del pensionado.
</t>
    </r>
    <r>
      <rPr>
        <b/>
        <sz val="16"/>
        <color theme="1"/>
        <rFont val="Arial"/>
        <family val="2"/>
      </rPr>
      <t>El Seguro de Riesgos Laborales cubre los siguientes eventos:</t>
    </r>
    <r>
      <rPr>
        <sz val="16"/>
        <color theme="1"/>
        <rFont val="Arial"/>
        <family val="2"/>
      </rPr>
      <t xml:space="preserve">
a) Toda lesión corporal y todo estado mórbido que el trabajador o aprendiz sufra por consecuencia del trabajo que realiza;
b) Las lesiones del trabajador durante el tiempo y en el lugar del trabajo, salvo prueba en contrario;
c) Los accidentes de trabajo ocurridos con conexión o por consecuencia de las tareas encomendadas por el empleador, aunque estas fuesen distintas de la categoría profesional del trabajador;
d) Los accidentes acaecidos en actos de salvamento y en otros de naturaleza análoga, cuando unos y otros tengan conexión con el trabajo;
e) Los accidentes de tránsito dentro de la ruta y de la jornada normal de trabajo;
f ) Las enfermedades cuya causa directa provenga del ejercicio de la profesión o el trabajo que realice una persona y que le ocasione discapacidad o muerte.
</t>
    </r>
    <r>
      <rPr>
        <b/>
        <sz val="16"/>
        <color theme="1"/>
        <rFont val="Arial"/>
        <family val="2"/>
      </rPr>
      <t xml:space="preserve">El Seguro de Riesgos Laborales garantizará las siguientes prestaciones:
</t>
    </r>
    <r>
      <rPr>
        <sz val="16"/>
        <color theme="1"/>
        <rFont val="Arial"/>
        <family val="2"/>
      </rPr>
      <t xml:space="preserve">
I. Prestaciones en especie:
a) Atención médica y asistencia odontológica;
b) Prótesis, anteojos y aparatos ortopédicos, y su reparación.
II. Prestaciones en dinero:
a) Subsidio por discapacidad temporal, cuando el riesgo del trabajo hubiese ocasionado una discapacidad temporal para trabajar conforme a lo establecido en el Código de Trabajo;
b) Indemnización por discapacidad;
c) Pensión por discapacidad.
</t>
    </r>
  </si>
  <si>
    <t xml:space="preserve">El Seguro de Riesgos Laborales (SRL) para el mes de febrero 2025 tiene una afiliación de 2,521,184 trabajadores asalariados.
De acuerdo a la participación de los trabajadores afiliados por rango de edad, al mes de febrero 2025, el  1.8% de los afiliados al Seguro de Riesgos Laboral (SRL) es menor o igual a 19 años; el 76.0% está entre las edades de 20-49 años,  el 19.9% esta dentro de 50 a 69 años y cabe destacar que el 2.3% de los afiliados del SRL tienen más de 70 años. 
En cuanto a la composición de la afiliación por sexo al mes de febrero 2025, habían 1,342,572 pertenecen a los hombres y 1,178,612 a las mujeres,  para una participación de 53.3%  y 46.7% respectivamente.
En ambos sexo la mayor concentración de afiliados se encuentra entre las edades de 20 a 59, observándose por género que el 88.6% de los hombres y el 90.9% de mujeres están entre las edades antes mencionadas.  
La tasa de accidentabilidad anual a febrero 2025 fue de 0.5% de los afiliados del SRL.
</t>
  </si>
  <si>
    <t>Seguro de Riesgos Laborales
Comparativo Afiliación al SRL en Relación a la Población Ocupada en el Sector Formal</t>
  </si>
  <si>
    <t>Ocupada Sector Formal</t>
  </si>
  <si>
    <t>Afiliados  SRL</t>
  </si>
  <si>
    <t>% Crecimiento</t>
  </si>
  <si>
    <r>
      <rPr>
        <b/>
        <sz val="18"/>
        <color theme="1"/>
        <rFont val="Arial"/>
        <family val="2"/>
      </rPr>
      <t>Fuente</t>
    </r>
    <r>
      <rPr>
        <sz val="18"/>
        <color theme="1"/>
        <rFont val="Arial"/>
        <family val="2"/>
      </rPr>
      <t>: SISALRIL y Banco Central RD. Encuesta Nacional Continua de Fuerza de Trabajo (ENCFT) .  El dato  a enero 2023 sera actualizado, una vez que el BC publique.</t>
    </r>
  </si>
  <si>
    <t>Seguro de Riesgos Laborales
Afiliación al SRL por Grupo de Edad y Género</t>
  </si>
  <si>
    <t>Grupo</t>
  </si>
  <si>
    <t>Afiliados por Grupo de Edad</t>
  </si>
  <si>
    <t>Hombres</t>
  </si>
  <si>
    <t xml:space="preserve"> % Hombres</t>
  </si>
  <si>
    <t>Mujeres</t>
  </si>
  <si>
    <t xml:space="preserve"> %  Mujeres</t>
  </si>
  <si>
    <t>15-19</t>
  </si>
  <si>
    <t>Afiliados al Seguro de Riesgo Laborales por grupo de edad y sexo.</t>
  </si>
  <si>
    <t>20-24</t>
  </si>
  <si>
    <t>Grupo Etario</t>
  </si>
  <si>
    <t>25-29</t>
  </si>
  <si>
    <t>30-34</t>
  </si>
  <si>
    <t>35-39</t>
  </si>
  <si>
    <t>40-44</t>
  </si>
  <si>
    <t>45-49</t>
  </si>
  <si>
    <t>50-54</t>
  </si>
  <si>
    <t>55-59</t>
  </si>
  <si>
    <t>60-64</t>
  </si>
  <si>
    <t>65-69</t>
  </si>
  <si>
    <t>70-74</t>
  </si>
  <si>
    <t>75-79</t>
  </si>
  <si>
    <t>80-84</t>
  </si>
  <si>
    <t>&gt;85</t>
  </si>
  <si>
    <t>N/D</t>
  </si>
  <si>
    <t>Seguro de Riesgos Laborales
Accidentabilidad Laboral de los Afiliados al SRL</t>
  </si>
  <si>
    <t>Afiliación al SRL</t>
  </si>
  <si>
    <t>Total Casos de Accid. Laborales y Enf. Prof.</t>
  </si>
  <si>
    <t>Accidentabilidad Afiliados
(No. de accidentes por cada 100,000 afiliados)</t>
  </si>
  <si>
    <t xml:space="preserve">Tasa de accidentabilidad   </t>
  </si>
  <si>
    <t xml:space="preserve">Promedio de Tasa </t>
  </si>
  <si>
    <r>
      <rPr>
        <b/>
        <sz val="18"/>
        <color theme="1"/>
        <rFont val="Arial"/>
        <family val="2"/>
      </rPr>
      <t>Fuente:</t>
    </r>
    <r>
      <rPr>
        <sz val="18"/>
        <color theme="1"/>
        <rFont val="Arial"/>
        <family val="2"/>
      </rPr>
      <t xml:space="preserve">  IDOPPRILL Y  SISALRIL</t>
    </r>
  </si>
  <si>
    <r>
      <rPr>
        <b/>
        <sz val="22"/>
        <color theme="1"/>
        <rFont val="Arial"/>
        <family val="2"/>
      </rPr>
      <t xml:space="preserve">Ingresos
</t>
    </r>
    <r>
      <rPr>
        <sz val="22"/>
        <color theme="1"/>
        <rFont val="Arial"/>
        <family val="2"/>
      </rPr>
      <t xml:space="preserve">
Los ingresos del Sistema Dominicano  de Seguridad Social provienen de:
a) Recaudo por pago de cotizaciones por los Trabajadores y Empleadores; (Notificaciones del período corriente, atrasos, multas, intereses y recargo)
b) Aportes del Gobierno Central;
c) Rendimientos de Inversiones
</t>
    </r>
    <r>
      <rPr>
        <b/>
        <sz val="22"/>
        <color theme="1"/>
        <rFont val="Arial"/>
        <family val="2"/>
      </rPr>
      <t xml:space="preserve">Recaudación
</t>
    </r>
    <r>
      <rPr>
        <sz val="22"/>
        <color theme="1"/>
        <rFont val="Arial"/>
        <family val="2"/>
      </rPr>
      <t xml:space="preserve">El Sistema Dominicano de Seguridad Social (SDSS) se basa en un modelo de recaudación centralizada a cargo exclusivo de la TSS.  La TSS por mandato de la Ley 87-01 opera el Sistema de Recaudación, Distribución y Pago (SUIR), el cual es el sistema informático que permite a los empleadores registrar sus nóminas y novedades (altas, cambios de salario y bajas), así como realizar los pagos correspondientes a través de la red financiera nacional.
A partir de las informaciones de las nóminas registradas por los empleadores tanto públicos como privados, la TSS genera mensualmente una liquidación o notificación de pago en la cual se calculan los aportes de cada trabajador, en función de su salario cotizable y los porcentajes de contribución y aporte contemplados en la Ley.  Antes del tercer día hábil (laborable) del mes siguiente, el empleador debe realizar el pago de su notificación en los bancos recaudadores autorizados. Si el empleador no paga antes de la fecha límite de pago, se generan recargos e intereses acumulativos por cada mes de atraso.
</t>
    </r>
    <r>
      <rPr>
        <b/>
        <sz val="22"/>
        <color theme="1"/>
        <rFont val="Arial"/>
        <family val="2"/>
      </rPr>
      <t>Intereses, Recargo y Multas</t>
    </r>
    <r>
      <rPr>
        <sz val="22"/>
        <color theme="1"/>
        <rFont val="Arial"/>
        <family val="2"/>
      </rPr>
      <t xml:space="preserve"> 
Con relación  al Seguro de Vejez, Discapacidad y Sobrevivencia (SVDS), el empleador que comete una infracción debe pagar un recargo de un 5% mensual acumulativo del monto involucrado en la retención indebida. En adición, el retraso en el pago y/o el hacerlo en forma incompleta, da lugar al inicio de una acción penal por parte de la Administradora de Fondos de Pensiones (AFP) correspondiente. Las AFP que incurran en infracciones señaladas en la ley 87-01 y sus normas complementarias son sancionadas con una multa no menor a 50 veces ni mayor de 300 veces al salario mínimo nacional. 
El monto de los recargos es abonado en la cuenta personal del afiliado; Los intereses por el recargo de la comisión de la Administradora de Fondos de Pensiones (AFP) corresponde a ésta y las multas son depositadas en el Fondo de Solidaridad Social. 
En cuanto a el Seguro Familiar de Salud (SFS) y el Seguro de Riesgos Laborales (SRL),  el empleador público o privado que incurra en cualquiera de las infracciones señaladas en el artículo 181 de la ley, debe pagar un recargo del 5% mensual acumulativo del monto involucrado en la retención indebida. La Administradora de Riesgos de Salud (ARS) que incurra en cualquiera de las infracciones debe pagar una multa no menor de 50 veces ni mayor de 200 veces el salario mínimo nacional.  En lo que respecta al Seguro Familiar de Salud y al Seguro de Riesgos Laborales, el monto de los recargos es abonado a la cuenta de subsidios
</t>
    </r>
    <r>
      <rPr>
        <b/>
        <sz val="22"/>
        <color theme="1"/>
        <rFont val="Arial"/>
        <family val="2"/>
      </rPr>
      <t xml:space="preserve">Rendimientos, </t>
    </r>
    <r>
      <rPr>
        <sz val="22"/>
        <color theme="1"/>
        <rFont val="Arial"/>
        <family val="2"/>
      </rPr>
      <t xml:space="preserve">se refiere a los beneficio percibidos a través de las inversiones de los recursos disponibles en las cuentas del Seguro Familiar de Salud.
</t>
    </r>
    <r>
      <rPr>
        <b/>
        <sz val="22"/>
        <color theme="1"/>
        <rFont val="Arial"/>
        <family val="2"/>
      </rPr>
      <t xml:space="preserve">
Aportes del Gobierno.- </t>
    </r>
    <r>
      <rPr>
        <sz val="22"/>
        <color theme="1"/>
        <rFont val="Arial"/>
        <family val="2"/>
      </rPr>
      <t xml:space="preserve"> El Estado Dominicano participa por diferentes vías en el financiamiento del Sistema Dominicano de Seguridad Social:
</t>
    </r>
    <r>
      <rPr>
        <b/>
        <sz val="22"/>
        <color theme="1"/>
        <rFont val="Arial"/>
        <family val="2"/>
      </rPr>
      <t xml:space="preserve">a) En el Régimen contributivo </t>
    </r>
    <r>
      <rPr>
        <sz val="22"/>
        <color theme="1"/>
        <rFont val="Arial"/>
        <family val="2"/>
      </rPr>
      <t xml:space="preserve"> realiza su aporte como empleador  para financiar la cobertura de los trabajadores del sector público, además desde septiembre del 2007 hasta diciembre del 2009 proporcionó los recursos para cubrir las atenciones médicas por  accidentes de tránsito las cuales  están excluidas de la cobertura del Seguro Familiar de Salud.
</t>
    </r>
  </si>
  <si>
    <t>b) El Régimen Subsidiado es financiado totalmente por el gobierno  para proteger a las personas que viven en condiciones de vulnerabilidad  y que no tienen capacidad contributiva, en la actualidad a través del  Seguro Familiar de Salud y próximamente con la implementación de las pensiones solidarias.
c) Régimen Contributivo Subsidiado (no ha iniciado) se financiará con aportes del trabajador y un subsidio estatal para suplir la falta de empleador.
d) Aportes realizados por el Gobierno par financiar  el Plan de Servicios  de Salud Especial Transitorio para los Pensionados y Jubilados que reciben  su pensión a través de la Dirección General de jubilaciones y Pensiones del Ministerio de Hacienda, conjuntamente con los aportes de los pensionados y jubilados.
Por otro lado otro aporte del Gobierno Central a la Seguridad Social es  la asignación  presupuestal anual para las operaciones de las entidades del sistema y la implementación de proyectos.
Egresos
Los egresos del SDSS corresponden a los pagos que realiza el sistema para cubrir a los afiliados a las Administradoras de Fondos de Pensiones (AFP), Administradoras de Riesgos de Salud (ARS), Administradora de Riesgos Laborales, Superintendencias de  Pensiones y de Salud y Riesgos Laborales y a la Administradora de Estancias Infantiles. 
Dichos recursos son destinados por seguro de la manera siguiente:
a. Seguro de Vejez, Discapacidad y Sobrevivencia a las cuentas  de : 
Capitalización Individual,  
Reparto, 
Seguro de Vida, 
Comisión  de la AFP, 
Comisión  de SIPEN y 
Fondo de Solidaridad Social. 
b. Seguro Familiar de Salud a las cuentas de:  
Cuidado de la Salud, 
Fonamat, 
Subsidios de Enfermedad y de Maternidad y Lactancia, 
Comisión SISALRL y 
Estancias Infantiles; 
c. Seguro de Riesgos Laborales  a las cuentas de : 
Prestaciones a Beneficiario  ARL Salud Segura, 
Comisión SISALRIL y 
Fondo de solidaridad Social.
Y por último en el Régimen Especial Transitorio a las Administradoras de Riesgos de Salud ARS Salud Segura, SENASA y SEMMA, para cubrir la afiliación al seguro de salud de los pensionados y jubilados del ministerio de Hacienda.</t>
  </si>
  <si>
    <t xml:space="preserve">El proceso de recaudo del Régimen Contributivo inició en el  2003 con el Seguro de Vejez, Discapacidad y Sobrevivencia (SVDS), luego en marzo de 2004 con el inicio del Seguro de Riesgos Laborales (SRL) y por último en septiembre de 2007 con el Seguro Familiar de Salud (SFS).
El crecimiento de los fondos recaudados y los fondos dispersados, desde el año 2015 hasta febrero 2025 ha ingresado al Sistema Dominicano de la Seguridad Social (SDSS) por concepto de recaudo (incluyendo intereses recargo y multas),  aportes del Gobierno Central y rendimiento de inversiones, la suma de RD$1,518,366,666,448.94.  De los cuales el 90.2% (RD$1,369,822,993,842.21) pertenece al recaudo del solo del Régimen Contributivo (RC);  el 8.5%  (RD$128,975,529,407.57) son aportes del gobierno central para cubrir a los afiliados del Seguro Familiar de Salud del Régimen Subsidiado (RS) y el 1.3% (RD$19,568,143,199.16) por rendimientos de las diferentes inversiones del SFS y aportes.
Del total recaudado desde 2015 al mes de febrero 2025, un 62.2%  (RD$852,309,952,277.31) proviene del sector privado y el 37.8% (RD$517,770,341,594.54) del sector público.  Cabe destacar, que todos las empresas privadas deben realizar las contribuciones financieras al SDSS segun lo establecido por ley 87-01, y estos fondos deben ser transferidos a las entidades de seguridadad social designadas.  Mientras que los fondos del sector publico, provienen del gobierno central.  
Del recaudo proviene por diferentes origenes, y dentro de ellos estan los aportes de los trabajadores, que para el mismo período, es del 28.5%(el 10.5% sectores público y el 18.0% privados) y por el sector empleador es de un  71.5%  (26.4% público y el 45.1% privado), para el mismo período.  
Para enero - febrero 2025, los fondos ingresados al Sistema Dominicano de Seguridad Social (SDSS) por concepto de recaudo  ascendieron a RD$39,603,043,205 y los pagos a las diferentes entidades que lo componen para cubrir los diferentes seguros alcanzaron un monto total de RD$39,626,020,549.  
</t>
  </si>
  <si>
    <t>Datos Generales del Sistema Dominicano de Seguridad Social (SDSS) 
Ingresos y Egresos Anuales del SDSS</t>
  </si>
  <si>
    <t>Período:  Diciembre 2015 - Febrero 2025</t>
  </si>
  <si>
    <r>
      <t xml:space="preserve">
</t>
    </r>
    <r>
      <rPr>
        <b/>
        <sz val="11"/>
        <color indexed="8"/>
        <rFont val="Calibri"/>
        <family val="2"/>
      </rPr>
      <t/>
    </r>
  </si>
  <si>
    <t>Recaudo - Ingresos del SDSS</t>
  </si>
  <si>
    <t>Pagos - Egreso del SDSS</t>
  </si>
  <si>
    <t>Recaudo RC
 (Incluye recargos e Intereses)</t>
  </si>
  <si>
    <t>Aportes del Gob.
Según Presupuesto                    (SFS RS)</t>
  </si>
  <si>
    <t>Rendimientos Inversiones *</t>
  </si>
  <si>
    <t>Aportes  a
 FONAMAT</t>
  </si>
  <si>
    <t>Aportes del Gob. Central Para pensionados</t>
  </si>
  <si>
    <t>Ingresos SDSS</t>
  </si>
  <si>
    <t>Pagos RC</t>
  </si>
  <si>
    <t xml:space="preserve">Pagos a SENASA RS </t>
  </si>
  <si>
    <t>Pago Salud Pensionados</t>
  </si>
  <si>
    <t>Egresos SDSS</t>
  </si>
  <si>
    <r>
      <t xml:space="preserve">* Nota: </t>
    </r>
    <r>
      <rPr>
        <sz val="14"/>
        <rFont val="Calibri"/>
        <family val="2"/>
        <scheme val="minor"/>
      </rPr>
      <t xml:space="preserve">Los aportes y rendimientos fueron ajustados según los informes de TSS. El total de los aportes recibidos del Estado Dominicano  del año 2016, incluye el pago del mes de diciembre 2015, cuyo desembolso se realizó enero 2016.  De igual manera,  excluye  la dispersion a Senasa en el mismo mes, ya que le corresponde al  año anterior.
</t>
    </r>
  </si>
  <si>
    <r>
      <t xml:space="preserve">Fuente: </t>
    </r>
    <r>
      <rPr>
        <sz val="14"/>
        <rFont val="Calibri"/>
        <family val="2"/>
        <scheme val="minor"/>
      </rPr>
      <t>Informes de la Tesorería de la Seguridad Social (TSS). La TSS, en el mes de enero 2023 realizó un desembolso a SENASA por concepto del Fondo Atenciones Médicas de Covid-19.</t>
    </r>
  </si>
  <si>
    <t>Recaudo del Régimen Contributivo del SDSS por Sector Económico</t>
  </si>
  <si>
    <t>Sector  Público</t>
  </si>
  <si>
    <t>Sector Privado</t>
  </si>
  <si>
    <t>PE_Aportes Extraordinario Persona</t>
  </si>
  <si>
    <t>Recaudo Total</t>
  </si>
  <si>
    <t>Fuente: TSS</t>
  </si>
  <si>
    <t xml:space="preserve">Recaudo del Régimen Contributivo del SDSS por Origen de los Aportes                                                                                </t>
  </si>
  <si>
    <t>Trabajador Sector Público</t>
  </si>
  <si>
    <t>Trabajador Sector Privado</t>
  </si>
  <si>
    <t xml:space="preserve"> Empleador Sector Público</t>
  </si>
  <si>
    <t>Empleador  Sector Privado</t>
  </si>
  <si>
    <t>Total Recaudo</t>
  </si>
  <si>
    <t>Seguro Familiar de Salud (SFS) del Régimen Contributivo (RC)</t>
  </si>
  <si>
    <t>Fondos Pagados a las ARS del SFS del RC</t>
  </si>
  <si>
    <t>Período:  Septiembre 2007 -  Enero 2015</t>
  </si>
  <si>
    <r>
      <t xml:space="preserve">Desde que inició el Sistema de la Seguridad Social en noviembre de 2002 para el Régimen Subsidiado y en el 2003 el Régimen Contributivo (con el seguro de pensiones). Del 2015 a febrero 2025,  los egresos del SDSS ascienden a </t>
    </r>
    <r>
      <rPr>
        <b/>
        <sz val="22"/>
        <rFont val="Arial"/>
        <family val="2"/>
      </rPr>
      <t>RD$1,522,199,081,058.94</t>
    </r>
    <r>
      <rPr>
        <sz val="22"/>
        <rFont val="Arial"/>
        <family val="2"/>
      </rPr>
      <t xml:space="preserve"> los cuales han sido desembolsado a diferentes entidades, que componen el sistema.
Los fondos desembolsados para cubrir las cápitas de los afiliados al SFS del RC, a las Administradoras de Riesgos de Salud (ARS) pertenecientes al Sistema Dominicano de Seguridad Social (SDSS),  De enero - febrero 2025 fue de RD$16,485,954,202.67. El monto total dispersado a las ARS  desde 2022 al mes de febrero 2025 alcanza la suma de RD$280,408,093,629.68,  para cubrir el Plan de Servicios de Salud  (PDSS) y el Fondo de Atenciones Médicas por Accidentes  de Tránsito (FONAMAT).  
Conforme a la las decisiones de las comiciones de Presupuesto, Finanzas e Inversiones del CNSS presentan las inversiones de los fondos acumulados en la Cuenta del Cuidado de la Salud del RC al mes de febrero 2025 en RD$2,260,448,106.17, estos están invertidos diferentes instrumentos financieros.  Con relación al Seguro Familiar de Salud del Régimen Subsidiado, la Ley 87-01 establece en su artículo 7 debe ser financiado fundamentalmente por el Estado Dominicano.      
Desde 2015 hasta el mes de febrero 2025 el gobierno ha transferido al sistema  según  lo presupuestado anualmente la suma de RD$128,975,529,407.57,  para cubrir la afiliación al Seguro Familiar de Salud de los  ciudadanos con menos  ingresos del país, así como las personas que viven con discapacidad, personas VIH positivas y trabajadores por cuenta propia con ingresos inestables e inferiores al salario mínimo nacional; y RD$132,899,287,653.26 ha sido desembolsado a  la Administradora de Riesgo de Salud  SENASA (ARS  estatal que afilia a las personas que pertenecen al Régimen Subsidiado). 
El gobierno central realizó aportes  extraordinarios  que ascendieron a  RD$720,000,000.00 para el cuidado de la salud de las personas del RS (julio del 2012 aporte de RD$500,000,000.00 y en los  meses abril y  noviembre 2013 un monto  total de RD$220,000,000.00),  dichos  montos extraordinarios fueron transferidos en su totalidad a la Administradora de  Riesgos y Salud SENASA.  El déficit de esta cuenta ha sido cubierto con los rendimientos obtenidos de los fondos acumulados en años anteriores y los  aportes  extraordinarios de parte del gobierno central.  Para el mes de enero 2019, el gobierno dominicano realizó un aporte  extraordinario de RD$101,715,324.00.  Para el mes de enero 2023, se realizo un aporte extraordinario de RD$50,582,897.68, entre otros aportes por COVID-19 a partir del 2020.
Desde el 2015 hasta febrero 2025, el gobierno central ha realizado aportes a los Regímenes Especiales Transitorios de Salud  para  los pensionados de RD$12,200,828,889 y se han pagado a las ARS correspondientes RD$10,694,626,917.</t>
    </r>
  </si>
  <si>
    <t>Seguro Familiar de Salud (SFS) del Régimen Contributivo (RC)
Fondos Pagados Anualmente por Cuentas al SFS del RC</t>
  </si>
  <si>
    <t>Período: 2024 - Febrero 2025</t>
  </si>
  <si>
    <t>Cuentas</t>
  </si>
  <si>
    <t>Ene- Feb. 2025</t>
  </si>
  <si>
    <t>Cuidado de la Salud</t>
  </si>
  <si>
    <t xml:space="preserve">FONAMAT </t>
  </si>
  <si>
    <t xml:space="preserve">Subsidios </t>
  </si>
  <si>
    <t>Comisión SISALRIL</t>
  </si>
  <si>
    <t>Totales</t>
  </si>
  <si>
    <r>
      <rPr>
        <b/>
        <sz val="8"/>
        <color theme="1"/>
        <rFont val="Arial"/>
        <family val="2"/>
      </rPr>
      <t xml:space="preserve">Fuente: TSS.  </t>
    </r>
    <r>
      <rPr>
        <sz val="8"/>
        <color theme="1"/>
        <rFont val="Arial"/>
        <family val="2"/>
      </rPr>
      <t xml:space="preserve"> </t>
    </r>
  </si>
  <si>
    <t>Seguro Familiar de Salud (SFS) del Régimen Contributivo (RC)
Fondos Pagados a las Administradora de Riesgos de Salud (ARS) del SFS del RC</t>
  </si>
  <si>
    <t>Período: 2022- Febrero 2025</t>
  </si>
  <si>
    <t>ARS</t>
  </si>
  <si>
    <t>Total General
2022- Feb.25</t>
  </si>
  <si>
    <t>Ene-Feb. 2025</t>
  </si>
  <si>
    <t>2022-2023</t>
  </si>
  <si>
    <t>Primera ARS de Humano</t>
  </si>
  <si>
    <t>SENASA RC</t>
  </si>
  <si>
    <t>MAPFRE Salud ARS</t>
  </si>
  <si>
    <t>Universal</t>
  </si>
  <si>
    <t>SEMMA</t>
  </si>
  <si>
    <t>Futuro</t>
  </si>
  <si>
    <t>Serv. de Igualas Méd. Dr. Abel G.</t>
  </si>
  <si>
    <t>Dr. Yunen</t>
  </si>
  <si>
    <t>Renacer</t>
  </si>
  <si>
    <t xml:space="preserve">Monumental </t>
  </si>
  <si>
    <t>Asoc. de Profesionales de la Salud</t>
  </si>
  <si>
    <t>Grupo Med. Asociado</t>
  </si>
  <si>
    <t>Adm. Serv. Médicos Amor y Paz</t>
  </si>
  <si>
    <t>METASALUD</t>
  </si>
  <si>
    <t>CMD</t>
  </si>
  <si>
    <t xml:space="preserve">Plan Salud </t>
  </si>
  <si>
    <t>FFAA</t>
  </si>
  <si>
    <t>ISSPOL</t>
  </si>
  <si>
    <t>IGMAM</t>
  </si>
  <si>
    <t>SEMUNASED</t>
  </si>
  <si>
    <t>Galeno</t>
  </si>
  <si>
    <t xml:space="preserve">BMI </t>
  </si>
  <si>
    <t>UCEMED</t>
  </si>
  <si>
    <t>Plamedin</t>
  </si>
  <si>
    <t>Relación de Inversiones Financieras_Gestión de Fondos
Distribución de las Inversiones de la  Cuenta Cuidado de la Salud por Instrumento</t>
  </si>
  <si>
    <t>Instrumentos</t>
  </si>
  <si>
    <t xml:space="preserve"> Total Invertido</t>
  </si>
  <si>
    <t>Certificados Financieros</t>
  </si>
  <si>
    <t>Títulos Desmaterializados  (REPO)</t>
  </si>
  <si>
    <t>Fideicomiso de Adm. Y Fuente de Pago, Garantia e inversion CIIC</t>
  </si>
  <si>
    <t>Otros Rubros SFS</t>
  </si>
  <si>
    <t>Fuente: Informes de la TSS</t>
  </si>
  <si>
    <t xml:space="preserve">Relación de Inversiones Financieras_Gestión de Fondos
Distribución de las Inversiones del SFS  y  SVDS del RC </t>
  </si>
  <si>
    <t>Cuenta Personal No Individualizable</t>
  </si>
  <si>
    <t>Seguro de Vida No Individualizable</t>
  </si>
  <si>
    <t>Comisión AFP No Individualizable</t>
  </si>
  <si>
    <t xml:space="preserve">Aportes Voluntarios No individualizable </t>
  </si>
  <si>
    <t>Otros Rubros</t>
  </si>
  <si>
    <t>Seguro Familiar de Salud (SFS) del Régimen Subsidiado (RS)
Aporte  del Gobierno Central y Pago a SENASA</t>
  </si>
  <si>
    <t>Aporte Gobierno (Presupuestado)</t>
  </si>
  <si>
    <t xml:space="preserve"> Pago a SENASA </t>
  </si>
  <si>
    <t>Columna1</t>
  </si>
  <si>
    <t>Columna2</t>
  </si>
  <si>
    <t>Pagos Anuales del  Seguro Familiar de Salud de los Pensionados 
De los Regímenes Especiales Transitorios</t>
  </si>
  <si>
    <t>Pagos a Pensionados</t>
  </si>
  <si>
    <r>
      <t xml:space="preserve">La dispersión de los fondos correspondientes a las aportes de los trabajadores asalariados y empleadores al Seguro de Vejez, Discapacidad y Sobrevivencia se distribuye a través de las cinco cuentas que pertenecen a dicho  seguro: Cuenta de Capitalización Individual, Cuenta de Reparto, Cuenta Seguro de Vida, Cuenta Comisión AFP, Cuenta Comisión Superintendencia de Pensiones (SIPEN), c y Cuenta Fondo de Solidaridad Social (FSS).
Los fondos desembolsado al Seguro de Vejez, Discapacidad y Sobrevivencia (SVDS) por cuentas, durante el período 2022 hasta febrero 2025 ascienden a un </t>
    </r>
    <r>
      <rPr>
        <b/>
        <sz val="26"/>
        <rFont val="Arial"/>
        <family val="2"/>
      </rPr>
      <t xml:space="preserve">monto total </t>
    </r>
    <r>
      <rPr>
        <sz val="26"/>
        <rFont val="Arial"/>
        <family val="2"/>
      </rPr>
      <t xml:space="preserve">de RD285,955,806,492.48 de los cuales RD$232,026,807,476.17 (81.1%)  </t>
    </r>
    <r>
      <rPr>
        <b/>
        <sz val="26"/>
        <rFont val="Arial"/>
        <family val="2"/>
      </rPr>
      <t>Capitalización Individual</t>
    </r>
    <r>
      <rPr>
        <sz val="26"/>
        <rFont val="Arial"/>
        <family val="2"/>
      </rPr>
      <t xml:space="preserve">;  </t>
    </r>
    <r>
      <rPr>
        <b/>
        <sz val="26"/>
        <rFont val="Arial"/>
        <family val="2"/>
      </rPr>
      <t>Reparto</t>
    </r>
    <r>
      <rPr>
        <sz val="26"/>
        <rFont val="Arial"/>
        <family val="2"/>
      </rPr>
      <t xml:space="preserve"> RD$10,573,738,967.54 (3.7%); </t>
    </r>
    <r>
      <rPr>
        <b/>
        <sz val="26"/>
        <rFont val="Arial"/>
        <family val="2"/>
      </rPr>
      <t>Comisión AFP</t>
    </r>
    <r>
      <rPr>
        <sz val="26"/>
        <rFont val="Arial"/>
        <family val="2"/>
      </rPr>
      <t xml:space="preserve"> RD$1819,608,001.19 (0.6%); </t>
    </r>
    <r>
      <rPr>
        <b/>
        <sz val="26"/>
        <rFont val="Arial"/>
        <family val="2"/>
      </rPr>
      <t xml:space="preserve"> Comisión SIPEN </t>
    </r>
    <r>
      <rPr>
        <sz val="26"/>
        <rFont val="Arial"/>
        <family val="2"/>
      </rPr>
      <t xml:space="preserve">RD$1,917,494,138.35 (0.7%); el </t>
    </r>
    <r>
      <rPr>
        <b/>
        <sz val="26"/>
        <rFont val="Arial"/>
        <family val="2"/>
      </rPr>
      <t xml:space="preserve">Seguro de Vida </t>
    </r>
    <r>
      <rPr>
        <sz val="26"/>
        <rFont val="Arial"/>
        <family val="2"/>
      </rPr>
      <t xml:space="preserve">RD$24,051,517,093.21 (8.4%)  </t>
    </r>
    <r>
      <rPr>
        <b/>
        <sz val="26"/>
        <rFont val="Arial"/>
        <family val="2"/>
      </rPr>
      <t>y por último</t>
    </r>
    <r>
      <rPr>
        <sz val="26"/>
        <rFont val="Arial"/>
        <family val="2"/>
      </rPr>
      <t xml:space="preserve"> RD$10,956,974,023.11 desembolsado al </t>
    </r>
    <r>
      <rPr>
        <b/>
        <sz val="26"/>
        <rFont val="Arial"/>
        <family val="2"/>
      </rPr>
      <t>Fondo de Solidaridad Social  (FSS)</t>
    </r>
    <r>
      <rPr>
        <sz val="26"/>
        <rFont val="Arial"/>
        <family val="2"/>
      </rPr>
      <t>, equivalente al 3.8% del total de la recaudación individualizada,</t>
    </r>
    <r>
      <rPr>
        <b/>
        <sz val="26"/>
        <rFont val="Arial"/>
        <family val="2"/>
      </rPr>
      <t xml:space="preserve"> FSS</t>
    </r>
    <r>
      <rPr>
        <sz val="26"/>
        <rFont val="Arial"/>
        <family val="2"/>
      </rPr>
      <t xml:space="preserve"> representa el 0.8% del patrimonio total del Sistema Dominicano de Pensiones y el restante pertenecen a la comisión de TSS y DIDA, que comenzaron a dispersarse desde septiembre 2022.
El patrimonio de los fondos de pensiones está constituido por cinco tipos de fondos:</t>
    </r>
    <r>
      <rPr>
        <i/>
        <sz val="26"/>
        <rFont val="Arial"/>
        <family val="2"/>
      </rPr>
      <t xml:space="preserve"> </t>
    </r>
    <r>
      <rPr>
        <sz val="26"/>
        <rFont val="Arial"/>
        <family val="2"/>
      </rPr>
      <t>Capitalización Individual (CCI), Planes  Complementarios, fondo de Solidaridad Social, Planes de reparto Individualizado y por último, el Fondo  del Instituto Nacional de Bienestar Magisterial  (INABIMA)</t>
    </r>
    <r>
      <rPr>
        <b/>
        <i/>
        <sz val="26"/>
        <rFont val="Arial"/>
        <family val="2"/>
      </rPr>
      <t>.</t>
    </r>
    <r>
      <rPr>
        <sz val="26"/>
        <rFont val="Arial"/>
        <family val="2"/>
      </rPr>
      <t xml:space="preserve">    En el período julio 2003 al mes de febrero 2025 el patrimonio de los fondos de pensiones ha alcanzó un monto acumulado de RD$1,427,673.16 millones, representando el un 21% del Producto Interno Bruto (PIB). Para el mes de febrero 2025, CCI tiene el 79.4%, INABIMA un 11.2%, FSS un 5.8%, reparto individualizado un 3.6% de la composición de los fondos de pensiones.
La Cartera total de Inversión de los fondos de pensiones  al mes a diciembre 2024,  RD1,242,126,460,430.16.   La composición por tipo de emisor de instrumento de inversión, se observa que el 86.6% está colocada en dos tipos de emisores  principales: Banco Central</t>
    </r>
    <r>
      <rPr>
        <i/>
        <sz val="26"/>
        <rFont val="Arial"/>
        <family val="2"/>
      </rPr>
      <t xml:space="preserve"> </t>
    </r>
    <r>
      <rPr>
        <sz val="26"/>
        <rFont val="Arial"/>
        <family val="2"/>
      </rPr>
      <t xml:space="preserve">contiene el 19.61%; el 48.64%  en la cartera del </t>
    </r>
    <r>
      <rPr>
        <i/>
        <sz val="26"/>
        <rFont val="Arial"/>
        <family val="2"/>
      </rPr>
      <t>Ministerio de Hacienda</t>
    </r>
    <r>
      <rPr>
        <sz val="26"/>
        <rFont val="Arial"/>
        <family val="2"/>
      </rPr>
      <t xml:space="preserve"> y el restante 31.75% distribuidos en otros </t>
    </r>
    <r>
      <rPr>
        <i/>
        <sz val="26"/>
        <rFont val="Arial"/>
        <family val="2"/>
      </rPr>
      <t>fondos de inversión</t>
    </r>
    <r>
      <rPr>
        <sz val="26"/>
        <rFont val="Arial"/>
        <family val="2"/>
      </rPr>
      <t xml:space="preserve">.    
Desde diciembre 2003 hasta febrero 2025, la rentabilidad nominal promedio de los fondos de pensiones tanto de la Cuenta de Capitalización Individual como del sistema en general, ha tenido un comportamiento similar,  acorde a los cambios de las tasas de interés en la  economía . Para  el mes del febrero 2025 la tasa promedio del sistema es de 9.8% y la tasa promedio de la CCI es de 9.9%.  Utilizando la  inflación acumulada disponible en el Banco Central de la República Dominicana, se estima una rentabilidad real es de un 6.4%  al mes de febrero 2025.
</t>
    </r>
  </si>
  <si>
    <t>Seguro de Vejez, Discapacidad y Sobrevivencia (SVDS)
Dispersión Histórica del SVDS</t>
  </si>
  <si>
    <t>Dispersión SVDS</t>
  </si>
  <si>
    <t>Seguro de Vejez, Discapacidad y Sobrevivencia (SVDS)
Pagos Anual por Cuentas del SVDS (RD$)</t>
  </si>
  <si>
    <t>Período:  Diciembre 2022 - Febrero 2025</t>
  </si>
  <si>
    <t>Enero -Febrero 2025</t>
  </si>
  <si>
    <t>Cuenta de Capitalizacion Individual CCI</t>
  </si>
  <si>
    <t>Sistema de Reparto</t>
  </si>
  <si>
    <t>Seguro Vida</t>
  </si>
  <si>
    <t>Autoseguro IDSS</t>
  </si>
  <si>
    <t>Comisión AFP</t>
  </si>
  <si>
    <t>Comision SIPEN</t>
  </si>
  <si>
    <t>Fondos de solidaridad social (FSS)</t>
  </si>
  <si>
    <t>Operación TSS</t>
  </si>
  <si>
    <t>Operación DIDA</t>
  </si>
  <si>
    <t>Seguro de Vejez, Discapacidad y Sobrevivencia (SVDS) Pagos a 
Entidades del Seguro de Vejez, Discapacidad y Sobrevivencia (SVDS)</t>
  </si>
  <si>
    <t>Totales Generales</t>
  </si>
  <si>
    <t>Ene-Feb. 25</t>
  </si>
  <si>
    <t xml:space="preserve">AFP Popular </t>
  </si>
  <si>
    <t>Scotia Crecer AFP</t>
  </si>
  <si>
    <t>AFP Siembra</t>
  </si>
  <si>
    <t>AFP Reservas</t>
  </si>
  <si>
    <t>Fondo INABIMA</t>
  </si>
  <si>
    <t>AFP Romana</t>
  </si>
  <si>
    <t>SIPEN</t>
  </si>
  <si>
    <t>Fondo BR</t>
  </si>
  <si>
    <t>Fondo BC</t>
  </si>
  <si>
    <t>Autoseguro (IDSS)</t>
  </si>
  <si>
    <t>AFP Atlántico</t>
  </si>
  <si>
    <t>AFP JMMB BDI, SA</t>
  </si>
  <si>
    <t>Comisión TSS</t>
  </si>
  <si>
    <t>Comisión DIDA</t>
  </si>
  <si>
    <r>
      <rPr>
        <b/>
        <sz val="12"/>
        <color theme="1"/>
        <rFont val="Calibri"/>
        <family val="2"/>
        <scheme val="minor"/>
      </rPr>
      <t>Nota:</t>
    </r>
    <r>
      <rPr>
        <sz val="12"/>
        <color theme="1"/>
        <rFont val="Calibri"/>
        <family val="2"/>
        <scheme val="minor"/>
      </rPr>
      <t xml:space="preserve"> AFP León y AFP CARIBALICO fueron absorbidas por AFP Siembra en 2007.</t>
    </r>
  </si>
  <si>
    <r>
      <rPr>
        <b/>
        <sz val="12"/>
        <color theme="1"/>
        <rFont val="Calibri"/>
        <family val="2"/>
        <scheme val="minor"/>
      </rPr>
      <t xml:space="preserve">Fuente: TSS.  </t>
    </r>
    <r>
      <rPr>
        <sz val="12"/>
        <color theme="1"/>
        <rFont val="Calibri"/>
        <family val="2"/>
        <scheme val="minor"/>
      </rPr>
      <t>Los pagos a las AFP incluye: CCI, Comisión, Seguro de Vida y Fondo de Solidaridad Social en AFP Reservas.</t>
    </r>
  </si>
  <si>
    <r>
      <rPr>
        <b/>
        <sz val="12"/>
        <color theme="1"/>
        <rFont val="Calibri"/>
        <family val="2"/>
        <scheme val="minor"/>
      </rPr>
      <t>Fuente:</t>
    </r>
    <r>
      <rPr>
        <sz val="12"/>
        <color theme="1"/>
        <rFont val="Calibri"/>
        <family val="2"/>
        <scheme val="minor"/>
      </rPr>
      <t xml:space="preserve"> TSS.  Los pagos a las AFP incluye:</t>
    </r>
    <r>
      <rPr>
        <b/>
        <sz val="12"/>
        <color theme="1"/>
        <rFont val="Calibri"/>
        <family val="2"/>
        <scheme val="minor"/>
      </rPr>
      <t xml:space="preserve"> </t>
    </r>
    <r>
      <rPr>
        <sz val="12"/>
        <color theme="1"/>
        <rFont val="Calibri"/>
        <family val="2"/>
        <scheme val="minor"/>
      </rPr>
      <t>CCI, Comisión, Seguro de Vida y Fondo de Solidaridad Social en AFP Reservas.</t>
    </r>
  </si>
  <si>
    <t>Seguro de Vejez, Discapacidad y Sobrevivencia (SVDS)
Patrimonio de los Fondos de Pensiones por año (Millones RD$)</t>
  </si>
  <si>
    <t>Patrimonio Fondos de Pensiones 
(RD$ Millones)</t>
  </si>
  <si>
    <t>Tasa de crecimiento Anual</t>
  </si>
  <si>
    <t>PIB Corriente 
(RD$ Millones)</t>
  </si>
  <si>
    <t>% Patrimonio/ PIB</t>
  </si>
  <si>
    <r>
      <rPr>
        <b/>
        <sz val="12"/>
        <color theme="1"/>
        <rFont val="Calibri"/>
        <family val="2"/>
        <scheme val="minor"/>
      </rPr>
      <t xml:space="preserve">Nota: </t>
    </r>
    <r>
      <rPr>
        <sz val="12"/>
        <color theme="1"/>
        <rFont val="Calibri"/>
        <family val="2"/>
        <scheme val="minor"/>
      </rPr>
      <t>El % PIB del año 2024, fue calculado con el PIB  Banco Central para el 2023.  Este Dato será actualizado una vez que el BC publique.</t>
    </r>
  </si>
  <si>
    <t>Seguro de Vejez, Discapacidad y Sobrevivencia (SVDS)
Composición de la cartera de inversiones de los fondos de pensiones por emisor (RD$)</t>
  </si>
  <si>
    <t>Diciembre 2024</t>
  </si>
  <si>
    <t>Entidades</t>
  </si>
  <si>
    <t xml:space="preserve">Inversión </t>
  </si>
  <si>
    <t>% Participación</t>
  </si>
  <si>
    <t>Banco Central de la República Dominicana</t>
  </si>
  <si>
    <t>Bancos Múltiples</t>
  </si>
  <si>
    <t>Asociaciones de Ahorros y Préstamos</t>
  </si>
  <si>
    <t>Bancos de Ahorro y Crédito</t>
  </si>
  <si>
    <t>Fideicomisos de Oferta Pública</t>
  </si>
  <si>
    <t>Fondos de Inversión</t>
  </si>
  <si>
    <t>TOTAL</t>
  </si>
  <si>
    <t xml:space="preserve">Fuente: Sipen. Boletín Trimestral 86. </t>
  </si>
  <si>
    <t xml:space="preserve">Seguro de Vejez, Discapacidad y Sobrevivencia (SVDS)
Rentabilidad Nominal Promedio  de los Fondos de Pensiones </t>
  </si>
  <si>
    <t>Período:  Diciembre 2010 - Febrero 2025</t>
  </si>
  <si>
    <t xml:space="preserve">
</t>
  </si>
  <si>
    <t xml:space="preserve">Rentabilidad Nominal Promedio de los Fondos de Pensiones </t>
  </si>
  <si>
    <t xml:space="preserve">Promedio CCI </t>
  </si>
  <si>
    <t>Promedio Sistema</t>
  </si>
  <si>
    <t>Seguro de Vejez, Discapacidad y Sobrevivencia (SVDS)
Rentabilidad Promedio  de los Fondos de Pensiones</t>
  </si>
  <si>
    <t xml:space="preserve">Rentabilidad  Promedio de los Fondos de Pensiones </t>
  </si>
  <si>
    <t>Rentabilidad Nominal del Sistema</t>
  </si>
  <si>
    <t>Inflación Acumulada</t>
  </si>
  <si>
    <t>Rentabilidad Real</t>
  </si>
  <si>
    <t xml:space="preserve"> Seguro de Vejez, Discapacidad y Sobrevivencia (SVDS)
Composición del Patrimonio de Fondos de Pensiones</t>
  </si>
  <si>
    <t>Composicion de Patrimonio de Fondo de Pensiones</t>
  </si>
  <si>
    <r>
      <rPr>
        <b/>
        <sz val="16"/>
        <color theme="1"/>
        <rFont val="Calibri"/>
        <family val="2"/>
        <scheme val="minor"/>
      </rPr>
      <t xml:space="preserve">Fuente: </t>
    </r>
    <r>
      <rPr>
        <sz val="16"/>
        <color theme="1"/>
        <rFont val="Calibri"/>
        <family val="2"/>
        <scheme val="minor"/>
      </rPr>
      <t>Sipen</t>
    </r>
  </si>
  <si>
    <t xml:space="preserve">Los pagos efectuados al Seguro de Riesgos Laborales (SRL), durante el período diciembre 2005 hasta  febrero 2025,  para prevenir y cubrir daños ocasionados por accidentes de trabajo y/o enfermedades profesionales fue de RD$81,978,902,474.32.
Para el mismo período, el 95.52% de los fondos pagados al SRL, pertenecen a ARL Salud Segura; el 4.16% a la Comisión de la SISALRIL y el 0.32% al Fondo de Solidaridad Social.  
De enero hasta febrero2025, la suma total pagada ascienden a RD$1,644,674,097.76, distribuidos de la siguiente forma: el 95.75% a ARL Salud Segura; 4.17%  a la Comisión SISALRIL y 0.08% al Fondo de Solidaridad Social del Seguro de Riesgos Laborales (SRL).  
</t>
  </si>
  <si>
    <t>Seguro de Riesgos Laborales
Pagos Anuales al Seguro de Riesgo Laborales (SRL) por Cuentas</t>
  </si>
  <si>
    <t>SRL DISPERSION</t>
  </si>
  <si>
    <t>Fecha</t>
  </si>
  <si>
    <t xml:space="preserve"> Prestaciones de Beneficios
 (ARL Salud Segura)</t>
  </si>
  <si>
    <t>% / Total</t>
  </si>
  <si>
    <t>% / Total2</t>
  </si>
  <si>
    <t>Fondos de Solidaridad FSS (SRL)</t>
  </si>
  <si>
    <t>% / Total3</t>
  </si>
  <si>
    <t>Total por Año</t>
  </si>
  <si>
    <r>
      <t xml:space="preserve"> Los subsidios son prestaciones en dinero contemplados en la Ley 87-01,  a la que tienen derecho de acceder los afiliados del Seguro Familiar de Salud del Régimen Contributivo. A la cuenta de subsidio se asigna el 0.43% del total de los aportes al SFS por cada trabajador asalariado, el cual equivale al 10.13% del salario cotizable. La administración y otorgamiento de esta prestación esta a cargo de la Superintendencia de Salud y Riesgos Laborales (SISALRIL), la cual tiene la potestad de subrogarla o administrarla directamente. 
</t>
    </r>
    <r>
      <rPr>
        <b/>
        <sz val="16"/>
        <color theme="1"/>
        <rFont val="Arial"/>
        <family val="2"/>
      </rPr>
      <t xml:space="preserve">
Esta prestación tiene tres tipos de subsidios:</t>
    </r>
    <r>
      <rPr>
        <sz val="16"/>
        <color theme="1"/>
        <rFont val="Arial"/>
        <family val="2"/>
      </rPr>
      <t xml:space="preserve">
  </t>
    </r>
    <r>
      <rPr>
        <b/>
        <sz val="16"/>
        <color theme="1"/>
        <rFont val="Arial"/>
        <family val="2"/>
      </rPr>
      <t xml:space="preserve"> 
a) Subsidio por Enfermedad Común
</t>
    </r>
    <r>
      <rPr>
        <sz val="16"/>
        <color theme="1"/>
        <rFont val="Arial"/>
        <family val="2"/>
      </rPr>
      <t xml:space="preserve">
En caso de enfermedad común, accidente no laboral o por una incapacidad ocasionada por el estado de embarazo, el afiliado(a) del Régimen Contributivo tiene derecho a un subsidio en dinero por incapacidad temporal para el trabajo. El mismo se otorga a partir del cuarto día de la incapacidad hasta un límite de veinte y seis semanas, siempre que haya cotizado durante los doces últimos meses anteriores a la incapacidad, y es equivalente al 60% de los últimos seis meses cuando reciba asistencia ambulatoria, y al 40% si la atención es hospitalaria.  Las condiciones para recibir el subsidio, es que el trabajador(a) afiliado(a) debe haber cotizado durante los últimos doce (12) meses anteriores a la discapacidad.
</t>
    </r>
    <r>
      <rPr>
        <b/>
        <sz val="16"/>
        <color theme="1"/>
        <rFont val="Arial"/>
        <family val="2"/>
      </rPr>
      <t xml:space="preserve">b) Subsidio por Maternidad
</t>
    </r>
    <r>
      <rPr>
        <sz val="16"/>
        <color theme="1"/>
        <rFont val="Arial"/>
        <family val="2"/>
      </rPr>
      <t xml:space="preserve">
La trabajadora asalariada afiliada tiene derecho a un subsidio por maternidad, sin distinción en cuanto a las condiciones de  contratación, jornada laboral, ni estado civil, equivalente a tres meses del salario cotizable. Para tener derecho a esta prestación la afiliada deberá haber cotizado durante por lo menos ocho meses del período comprendido en los 12 meses anteriores a la fecha de su alumbramiento y no ejecutar trabajo remunerado alguno en dicho período. Esta prestación exime a la empresa de la obligación del pago del salario íntegro a que se refiere el artículo 239 del Código de Trabajo.  En caso de fallecimiento de la madre a causa del parto o durante el descanso de maternidad, tendrá derecho a percibir los subsidios, la persona que la trabajadora haya designado en el Informe de Maternidad o, en su defecto el padre o tutor designado por el Consejo de Familia.  Se tiene derecho a percibir el Subsidio por Maternidad a partir del día en que inicie el descanso por maternidad, o se produzca el alumbramiento, cual de estos eventos ocurra primero, y hasta tanto termine el período de descanso por maternidad, según las estipulaciones del art. 236 del Código de Trabajo de la República Dominicana. 
   </t>
    </r>
    <r>
      <rPr>
        <b/>
        <sz val="16"/>
        <color theme="1"/>
        <rFont val="Arial"/>
        <family val="2"/>
      </rPr>
      <t>c) Subsidio por Lactancia</t>
    </r>
    <r>
      <rPr>
        <sz val="16"/>
        <color theme="1"/>
        <rFont val="Arial"/>
        <family val="2"/>
      </rPr>
      <t xml:space="preserve">
Con la finalidad de proteger los niños en edad de lactancia, se considera en situación protegida los hijos menores de un año de las trabajadoras afiliadas sl régimen Contributivo con un salario cotizable inferior a tres salarios mínimos nacional, según lo establece el art. 132 de la Ley 87-01. En caso de parto múltiple, la madre recibirá el subsidio por lactancia por cada niño (a) nacido de un mismo parto.
En caso de fallecimiento de la madre durante la vigencia del subsidio tendrá derecho a percibir el pago íntegro del subsidio de lactancia o las sumas que resten del mismo, la persona que la trabajadora haya designado en el Informe de Maternidad o, en su defecto el padre o tutor designado por el Consejo de Familia, siempre que cumpla los requerimientos establecidos por SISALRIL.
Las prestaciones económicas  por subsidio por lactancia son otorgadas mensualmente durante doce meses por la instancia gestora, pudiendo auxiliarse de la intervención del empleador, en caso de ser necesario.
</t>
    </r>
  </si>
  <si>
    <r>
      <t xml:space="preserve">El 29 de julio 2008 la Superintendencia de Salud y Riesgos Laborales emitió la Resolución 157-08 que definió los procedimientos de solicitud y entrega de los subsidios por Maternidad y Lactancia, establecidos como beneficios para las trabajadoras afiliadas al Régimen  Contributivo del Seguro Familiar de Salud.  
Para la ejecución de los subsidios, la SISALRIL suscribió tres acuerdos. Uno con la TSS, mediante el cual se contrató la gestión de los procesos operativos para la administración de los subsidios; otro con BANRESERVAS, para los servicios de pago electrónico del subsidio por Lactancia; y un tercero con el Banco Popular Dominicano, en su calidad en ese entonces de Banco Concentrador del sistema, para el reembolso a los Empleadores de los subsidios por Maternidad.  
En septiembre de 2008 se dio inicio la ejecución del componente del Subsidio por Maternidad y Lactancia, las afiladas comenzaron a recibir los beneficios, mientras que el Subsidio por Enfermedad Común entró en vigencia en septiembre de 2009. 
Para el pago del </t>
    </r>
    <r>
      <rPr>
        <b/>
        <i/>
        <sz val="15"/>
        <color theme="1"/>
        <rFont val="Arial"/>
        <family val="2"/>
      </rPr>
      <t>subsidio de maternidad,</t>
    </r>
    <r>
      <rPr>
        <sz val="15"/>
        <color theme="1"/>
        <rFont val="Arial"/>
        <family val="2"/>
      </rPr>
      <t xml:space="preserve"> a la trabajadora afiliada RC, le corresponden 14 semanas de salario cotizable otorgado durante el período de Descanso.  Para el subsidio por</t>
    </r>
    <r>
      <rPr>
        <b/>
        <i/>
        <sz val="15"/>
        <color theme="1"/>
        <rFont val="Arial"/>
        <family val="2"/>
      </rPr>
      <t xml:space="preserve"> Lactancia, </t>
    </r>
    <r>
      <rPr>
        <sz val="15"/>
        <color theme="1"/>
        <rFont val="Arial"/>
        <family val="2"/>
      </rPr>
      <t xml:space="preserve">es el pago para los hijos menores de un (1) año, para la trabajadora afiliada RC, que perciban un salario menor o igual a tres (3) salarios mínimos nacionales. 
Durante el período comprendido 2015 a diciembre 2022,  se ha beneficiado a 219,887 parturientas, las cuales han recibido prestaciones económicas por Maternidad por un monto total ascendente a RD$14,765,768,587.37; 180,898 trabajadoras han percibido el subsidio por Lactancia por un monto total de RD$4,389,446,772.13 y por enfermedad comun 1,008,494 afiliados, pagando un monto total de RD$ 5,709,817,204.81. 
La diferencia entre la cantidad de beneficiaras de maternidad y lactancia se debe los topes de salarios de las trabajadoras establecidos para poder acceder al beneficio de lactancia (hasta tres salarios mínimos nacional).
</t>
    </r>
  </si>
  <si>
    <t xml:space="preserve"> Afiliados (as) Beneficiarios por Subsidio de Maternidad, Lactancia y Enfermedad Común
Período: 2015 - 2022</t>
  </si>
  <si>
    <t>Tipo de Subsidio</t>
  </si>
  <si>
    <t>Enfermedad Común</t>
  </si>
  <si>
    <t xml:space="preserve">Lactancia </t>
  </si>
  <si>
    <t>Maternidad</t>
  </si>
  <si>
    <r>
      <rPr>
        <b/>
        <sz val="11"/>
        <rFont val="Arial"/>
        <family val="2"/>
      </rPr>
      <t>Fuente:</t>
    </r>
    <r>
      <rPr>
        <sz val="11"/>
        <rFont val="Arial"/>
        <family val="2"/>
      </rPr>
      <t xml:space="preserve"> Dirección de Control de Subsidios, SISALRIL.  
</t>
    </r>
  </si>
  <si>
    <t xml:space="preserve"> Montos Aprobados en Millones de RD$ por Concepto de Subsidios por 
Matenidad, Lactancia y Enfermedad Común 
Período: Diciembre 2015 - Diciembre 2022</t>
  </si>
  <si>
    <r>
      <t xml:space="preserve">
El Seguro de Vejez, Discapacidad y Sobrevivencia del Régimen Contributivo contempla las siguientes prestaciones, que son: Pensión por Vejez; Pensión por Discapacidad,  total y parcial; Pensión por cesantía por edad avanzada y por  pensión por Sobrevivencia.
Desde que inicio hasta febrero 2025, el sistema previsional han ortorgado diferentes pensiones, dentro de las cuales estan:  </t>
    </r>
    <r>
      <rPr>
        <b/>
        <i/>
        <sz val="14"/>
        <rFont val="Calibri"/>
        <family val="2"/>
        <scheme val="minor"/>
      </rPr>
      <t>Sobrevivencia</t>
    </r>
    <r>
      <rPr>
        <sz val="14"/>
        <rFont val="Calibri"/>
        <family val="2"/>
        <scheme val="minor"/>
      </rPr>
      <t xml:space="preserve">, concediéndose a los beneficiarios designados por el fallecimiento de los afiliados un total de 16,005 pensiones. De igual forma las pensiones por </t>
    </r>
    <r>
      <rPr>
        <b/>
        <i/>
        <sz val="14"/>
        <rFont val="Calibri"/>
        <family val="2"/>
        <scheme val="minor"/>
      </rPr>
      <t xml:space="preserve">discapacidad,  </t>
    </r>
    <r>
      <rPr>
        <sz val="14"/>
        <rFont val="Calibri"/>
        <family val="2"/>
        <scheme val="minor"/>
      </rPr>
      <t xml:space="preserve">que son aquellas que son otorgadas a los afiliados con imposibilidad de seguir laborando, después de ser evaluados por las comisiones médicas,  otorgadose un total de  18,159 pensiones.  Y por último, pensiones por </t>
    </r>
    <r>
      <rPr>
        <b/>
        <i/>
        <sz val="14"/>
        <rFont val="Calibri"/>
        <family val="2"/>
        <scheme val="minor"/>
      </rPr>
      <t>retiro programado o vejez,</t>
    </r>
    <r>
      <rPr>
        <sz val="14"/>
        <rFont val="Calibri"/>
        <family val="2"/>
        <scheme val="minor"/>
      </rPr>
      <t xml:space="preserve"> una modalidad donde las afiliados pueden retirar sus fondos por ingreso tardío y se han otorgado un total de  76.  
Para el período febrero 2025, las pensiones otorgadas por CCI por discapacidad tienen un total de 298; por Sobreviviencia 224 y por retiro programado 5.
Para febrero 2025,  en el Seguro de Vejez Discapacidad y Sobrevivencia (SVDS),  se otorgaron pensiones a los afiliados, por su tipo de beneficio.  Las pensiones de </t>
    </r>
    <r>
      <rPr>
        <b/>
        <i/>
        <sz val="14"/>
        <rFont val="Calibri"/>
        <family val="2"/>
        <scheme val="minor"/>
      </rPr>
      <t>sobrevivencia</t>
    </r>
    <r>
      <rPr>
        <sz val="14"/>
        <rFont val="Calibri"/>
        <family val="2"/>
        <scheme val="minor"/>
      </rPr>
      <t xml:space="preserve"> son otorgadas por el valor acumulado del fallecido y para el trimestre  es de RD$13,269.00; la pension por </t>
    </r>
    <r>
      <rPr>
        <b/>
        <i/>
        <sz val="14"/>
        <rFont val="Calibri"/>
        <family val="2"/>
        <scheme val="minor"/>
      </rPr>
      <t xml:space="preserve">discapacidad </t>
    </r>
    <r>
      <rPr>
        <sz val="14"/>
        <rFont val="Calibri"/>
        <family val="2"/>
        <scheme val="minor"/>
      </rPr>
      <t>vienen dadas por el saldo acumulado en el CCI, ajustado según la graveded o el tipo de discapacidad parcial, otorgandose RD$4,832.00 y total RD$15,984.00  y  por último la pensión de retiro programado que son el promedio de la cantidad acumulada según su esperanza de vida y eligiendo la modalidad (renta vitalicia o retiro porgramado por un tiempo), hasta ahora se otorga una pension promedio de RD$39,362.04.</t>
    </r>
  </si>
  <si>
    <t>Seguro de Vejez, Discapacidad y Sobrevivencia (SVDS)
Pensiones Otorgadas por Año</t>
  </si>
  <si>
    <t xml:space="preserve">Pensiones Otorgadas </t>
  </si>
  <si>
    <t>Discapacidad</t>
  </si>
  <si>
    <t>Sobrevivencia</t>
  </si>
  <si>
    <t>Retiro Programado</t>
  </si>
  <si>
    <t>Total Pensiones</t>
  </si>
  <si>
    <t>% Discapacidad</t>
  </si>
  <si>
    <t>% Sobrevivencia</t>
  </si>
  <si>
    <t>2003-2007</t>
  </si>
  <si>
    <r>
      <t xml:space="preserve">Fuente:  SIPEN.
Notas: </t>
    </r>
    <r>
      <rPr>
        <sz val="16"/>
        <rFont val="Calibri"/>
        <family val="2"/>
        <scheme val="minor"/>
      </rPr>
      <t xml:space="preserve">Los pensionados de INABIMA, entraron en diciembre 2018. 
En abril 2020 debido a la emergencia sanitaria declarada en el país por el COVID-19, no se realizaron reuniones de CTD, por lo tanto, no fueron certificados casos. </t>
    </r>
  </si>
  <si>
    <t xml:space="preserve">Seguro de Vejez, Discapacidad y Sobrevivencia
Monto de Pensión Promedio  del Sistema SVDS por Tipo de Beneficio </t>
  </si>
  <si>
    <t>Concepto</t>
  </si>
  <si>
    <t>RD$</t>
  </si>
  <si>
    <t>Sobreviviencia</t>
  </si>
  <si>
    <t>Discapacidad Parcial</t>
  </si>
  <si>
    <t>Discapacidad  Total</t>
  </si>
  <si>
    <t>Retiro programado</t>
  </si>
  <si>
    <r>
      <t>Fuente:</t>
    </r>
    <r>
      <rPr>
        <sz val="14"/>
        <rFont val="Arial"/>
        <family val="2"/>
      </rPr>
      <t xml:space="preserve"> SIPEN. </t>
    </r>
  </si>
  <si>
    <t>** Dato a diciembre 2024</t>
  </si>
  <si>
    <r>
      <t xml:space="preserve">Tras promulgarse la Ley 87-01 del SDSS en el 2001, se crea un nuevo Sistema Dominicano de Seguridad Social. Tras esta ley se crea la Administradora de Riesgos Laborales (ARL), iniciando sus operaciones marzo del 2004, esta institución se encargaba  de velar por la prevención de accidentes laborales, por el cumplimiento y cobertura del Seguro de Riesgos Laborales de los afiliados al SDSS del RC. 
Pero, a partir de la promulgación Ley 397-19, del 30 septiembre 2019, crea el Instituto Dominicano de Prevención y Protección de Riesgos Laborales (IDOPPRIL), permitiéndole crear una nueva estructura organizativa y operativa, y convirtiéndose en una institución con personería jurídica y patrimonio propio.  
Asumiendo la responsabilidad de toda gestión de procesos administrativos, financieros y jurídicos.  IDOPPRIL es financiado por las cotizaciones del Seguro de Riesgos Laborales prevista en la Ley No. 87-01, y cualquier otro recurso que le sea asignado en el Presupuesto General del Estado. 
El total de casos reportados por accidentes laborales y enfermedades profesionales desde el período 2007 al mes de febrero 2025 de 612,357 casos. El 96.2% de los reportes son de accidentes laborales y el 3.8% por enfermedades profesionales. 
</t>
    </r>
    <r>
      <rPr>
        <sz val="26"/>
        <rFont val="Arial"/>
        <family val="2"/>
      </rPr>
      <t>Para febrero 2025 , el total de reportes de accidentes laborales y enfermedades profesionales fue de 8,014 de los cuales 38.7% de los reportes provenían del sexo femenino y el 61.3% del masculino.   Asimismo, el sector público reportó el 17.0% y el 83.4% del privado.   
Del total de accidentes reportados en el período enero 2007 al mes de febrero 2025, el 0.29% es el promedio de los  afiliados tenían edades menores de 20 años y  el 5.11% mayor de 60 años.</t>
    </r>
    <r>
      <rPr>
        <sz val="26"/>
        <color rgb="FFFF0000"/>
        <rFont val="Arial"/>
        <family val="2"/>
      </rPr>
      <t xml:space="preserve">
</t>
    </r>
  </si>
  <si>
    <t>Solicitud de Beneficios de IDOPPRIL
Instituto Dominicano de Prevención y Proteción de Riesgos Laborales
Reporte de Accidentes Laborales y Enfermedades Profesionales</t>
  </si>
  <si>
    <t>Accidentes de Trabajo</t>
  </si>
  <si>
    <t>Enfermedades Profesionales</t>
  </si>
  <si>
    <t>Total Casos</t>
  </si>
  <si>
    <t>% Accidentes Laborales</t>
  </si>
  <si>
    <t>% Enfermedades Profesionales</t>
  </si>
  <si>
    <t>Fuente: IDOPPRILL</t>
  </si>
  <si>
    <t>Solicitud de Beneficios de IDOPPRIL
Instituto Dominicano de Prevención y Proteción de Riesgos Laborales
Reporte de Accidentes Laborales y Enfermedades Profesionales por Región</t>
  </si>
  <si>
    <t xml:space="preserve">Año </t>
  </si>
  <si>
    <t>Región 0</t>
  </si>
  <si>
    <t>Región I</t>
  </si>
  <si>
    <t>Región II</t>
  </si>
  <si>
    <t>Región III</t>
  </si>
  <si>
    <t>Región IV</t>
  </si>
  <si>
    <t>Región V</t>
  </si>
  <si>
    <t>Región VI</t>
  </si>
  <si>
    <t>Región VII</t>
  </si>
  <si>
    <t>Total Anual</t>
  </si>
  <si>
    <t>% Región 0</t>
  </si>
  <si>
    <t>% Región I</t>
  </si>
  <si>
    <t>% Región II</t>
  </si>
  <si>
    <t>% Región III</t>
  </si>
  <si>
    <t>% Región IV</t>
  </si>
  <si>
    <t>% Región V</t>
  </si>
  <si>
    <t>% Región VI</t>
  </si>
  <si>
    <t>% Región VII</t>
  </si>
  <si>
    <t>Solicitud Beneficios de IDOPPRIL
Instituto Dominicano de Prevención y Proteción de Riesgos Laborales
Reporte de Accidentes Laborales y Enfermedades Profesionales por Provincia</t>
  </si>
  <si>
    <t>Provincias</t>
  </si>
  <si>
    <t>2007-2012</t>
  </si>
  <si>
    <t>2013-2018</t>
  </si>
  <si>
    <t>2019-2021</t>
  </si>
  <si>
    <t>Ene-Feb-25</t>
  </si>
  <si>
    <t>% Provincia</t>
  </si>
  <si>
    <t>DISTRITO NACIONAL</t>
  </si>
  <si>
    <t>SANTIAGO DE LOS CABALLEROS</t>
  </si>
  <si>
    <t>SANTO DOMINGO</t>
  </si>
  <si>
    <t>ALTAGRACIA</t>
  </si>
  <si>
    <t>LA ROMANA</t>
  </si>
  <si>
    <t>SAN CRISTOBAL</t>
  </si>
  <si>
    <t>PUERTO PLATA</t>
  </si>
  <si>
    <t>SAN PEDRO DE MACORIS</t>
  </si>
  <si>
    <t>LA VEGA</t>
  </si>
  <si>
    <t>DUARTE</t>
  </si>
  <si>
    <t>VALVERDE</t>
  </si>
  <si>
    <t>ESPAILLAT</t>
  </si>
  <si>
    <t>MONSEÑOR NOUEL</t>
  </si>
  <si>
    <t>BARAHONA</t>
  </si>
  <si>
    <t>MARIA TRINIDAD SANCHEZ</t>
  </si>
  <si>
    <t>PERAVIA</t>
  </si>
  <si>
    <t>SAN JUAN DE LA MAGUANA</t>
  </si>
  <si>
    <t>SAMANA</t>
  </si>
  <si>
    <t>MONTE PLATA</t>
  </si>
  <si>
    <t>MONTECRISTI</t>
  </si>
  <si>
    <t>SALCEDO</t>
  </si>
  <si>
    <t>AZUA</t>
  </si>
  <si>
    <t>SANTIAGO RODRIGUEZ</t>
  </si>
  <si>
    <t>DAJABON</t>
  </si>
  <si>
    <t>SANCHEZ RAMIREZ</t>
  </si>
  <si>
    <t>HATO MAYOR</t>
  </si>
  <si>
    <t>BAHORUCO</t>
  </si>
  <si>
    <t>ELIAS PIÑA</t>
  </si>
  <si>
    <t>SAN JOSE DE OCOA</t>
  </si>
  <si>
    <t>PEDERNALES</t>
  </si>
  <si>
    <t>INDEPENDENCIA</t>
  </si>
  <si>
    <t>EL SEYBO</t>
  </si>
  <si>
    <t>Solicitud de Beneficios de IDOPPRIL
Instituto Dominicano de Prevención y Proteción de Riesgos Laborales
Reporte de Accidentes Laborales y Enfermedades Profesionales por Empresas</t>
  </si>
  <si>
    <t>Sector Público</t>
  </si>
  <si>
    <t>% Público</t>
  </si>
  <si>
    <t>% Privado</t>
  </si>
  <si>
    <t>Solicitud de Beneficios de IDOPPRIL
Instituto Dominicano de Prevención y Proteción de Riesgos Laborales
Reporte de Accidentes Laborales y Enfermedades Profesionales por Sexo</t>
  </si>
  <si>
    <t>Femenino</t>
  </si>
  <si>
    <t>Masculino</t>
  </si>
  <si>
    <t>% Femenino</t>
  </si>
  <si>
    <t>% Masculino</t>
  </si>
  <si>
    <t>Solicitud de Beneficios de IDOPPRIL
Instituto Dominicano de Prevención y Proteción de Riesgos Laborales
Reporte de Accidentes Laborales y Enfermedades Profesionales por Rango de Edad</t>
  </si>
  <si>
    <t>Menor de 20 años</t>
  </si>
  <si>
    <t>20 - 29</t>
  </si>
  <si>
    <t>30 - 39</t>
  </si>
  <si>
    <t>40 - 49</t>
  </si>
  <si>
    <t>50 - 59</t>
  </si>
  <si>
    <t>Mayor o igual a 60 años</t>
  </si>
  <si>
    <t>2007</t>
  </si>
  <si>
    <r>
      <t xml:space="preserve">Fuente: </t>
    </r>
    <r>
      <rPr>
        <sz val="14"/>
        <color theme="1"/>
        <rFont val="Arial"/>
        <family val="2"/>
      </rPr>
      <t>IDOPPRIL</t>
    </r>
  </si>
  <si>
    <t>TABLA RESUMEN_FEBRERO 2025</t>
  </si>
  <si>
    <t>Período:  Diciembre 2009 - Febrero 2025</t>
  </si>
  <si>
    <t>Período:  Diciembre 2007 - Febrero 2025</t>
  </si>
  <si>
    <t>Capita</t>
  </si>
  <si>
    <t>Afiliados</t>
  </si>
  <si>
    <t>Período: Febrero 2025</t>
  </si>
  <si>
    <t>Población</t>
  </si>
  <si>
    <t>Período:  Diciembre 2008 - Febrero 2025</t>
  </si>
  <si>
    <t>Meses</t>
  </si>
  <si>
    <t>ARL</t>
  </si>
  <si>
    <t>AT</t>
  </si>
  <si>
    <t>EP</t>
  </si>
  <si>
    <t>Feb.2025</t>
  </si>
  <si>
    <t>2025</t>
  </si>
  <si>
    <t>Empresas</t>
  </si>
  <si>
    <t>Empleados</t>
  </si>
  <si>
    <t>Riesgos laborales</t>
  </si>
  <si>
    <t>Febrero 2025</t>
  </si>
  <si>
    <t>Privada</t>
  </si>
  <si>
    <t xml:space="preserve">Masculino </t>
  </si>
  <si>
    <t xml:space="preserve">Planes Especiales de Salud para Pensionados y Jubilados </t>
  </si>
  <si>
    <t>Fijo</t>
  </si>
  <si>
    <t>Publica</t>
  </si>
  <si>
    <t xml:space="preserve">Femenino </t>
  </si>
  <si>
    <t>Total Planes Especiales de Salud para Pensionados y Jubilados</t>
  </si>
  <si>
    <t>De Policía Nacional (PN)</t>
  </si>
  <si>
    <t>Período: 2020 - Febrero 2025</t>
  </si>
  <si>
    <t>Centralizada</t>
  </si>
  <si>
    <t>Decreto 
No. 371-16</t>
  </si>
  <si>
    <t>Res. SISALRIL No. 207-2016</t>
  </si>
  <si>
    <t>Período:  Diciembre 2003 -Febrero 2025</t>
  </si>
  <si>
    <t>Pendiente a Clasificar</t>
  </si>
  <si>
    <t>Total de empresas</t>
  </si>
  <si>
    <t>Total de empleados</t>
  </si>
  <si>
    <t>Seguro Familiar de Salud (SFS)</t>
  </si>
  <si>
    <t>Afil. SISALRIL RC</t>
  </si>
  <si>
    <t>Hombres  RC</t>
  </si>
  <si>
    <t>Mujeres RC</t>
  </si>
  <si>
    <t>Titulares</t>
  </si>
  <si>
    <t>Hasta 19</t>
  </si>
  <si>
    <t>Dependientes directos</t>
  </si>
  <si>
    <t>Dependientes adicionales</t>
  </si>
  <si>
    <t>Regimen Contributivo</t>
  </si>
  <si>
    <t>60 y más</t>
  </si>
  <si>
    <t xml:space="preserve">Cantidad de Salarios Mínimos  </t>
  </si>
  <si>
    <t>0-1</t>
  </si>
  <si>
    <t>1-2</t>
  </si>
  <si>
    <t>2-3</t>
  </si>
  <si>
    <t>Regimen Subsidiado</t>
  </si>
  <si>
    <t>3-4</t>
  </si>
  <si>
    <t>Afi. SISALRIL  RS</t>
  </si>
  <si>
    <t>Hombres RS</t>
  </si>
  <si>
    <t>Mujeres RS</t>
  </si>
  <si>
    <t>4-6</t>
  </si>
  <si>
    <t>6-8</t>
  </si>
  <si>
    <t xml:space="preserve">Dependientes </t>
  </si>
  <si>
    <t>8-10</t>
  </si>
  <si>
    <t>10-15</t>
  </si>
  <si>
    <t>15 y más</t>
  </si>
  <si>
    <t>Rentabilidad SVDS</t>
  </si>
  <si>
    <t xml:space="preserve"> Afiliados por Grupos de Edad según Sexo del Afiliado. </t>
  </si>
  <si>
    <t>SISALRIL</t>
  </si>
  <si>
    <t>Nominal CCI</t>
  </si>
  <si>
    <t xml:space="preserve"> TOTAL </t>
  </si>
  <si>
    <t xml:space="preserve"> Rango de Número de Empleados.</t>
  </si>
  <si>
    <t>% promedio del sistema</t>
  </si>
  <si>
    <t>IPC</t>
  </si>
  <si>
    <t xml:space="preserve">15-19   </t>
  </si>
  <si>
    <t xml:space="preserve"> Empleados</t>
  </si>
  <si>
    <t>Empresa</t>
  </si>
  <si>
    <t xml:space="preserve">Empleados </t>
  </si>
  <si>
    <t xml:space="preserve">20-24   </t>
  </si>
  <si>
    <t xml:space="preserve">25-29   </t>
  </si>
  <si>
    <t xml:space="preserve">   01 y 05    </t>
  </si>
  <si>
    <t xml:space="preserve">30-34   </t>
  </si>
  <si>
    <t xml:space="preserve">   06 y 10    </t>
  </si>
  <si>
    <t>Pensiones SVDS</t>
  </si>
  <si>
    <t xml:space="preserve">35-39   </t>
  </si>
  <si>
    <t xml:space="preserve">   11 y 20    </t>
  </si>
  <si>
    <t xml:space="preserve">40-44   </t>
  </si>
  <si>
    <t xml:space="preserve">   21 y 50    </t>
  </si>
  <si>
    <t xml:space="preserve">45-49   </t>
  </si>
  <si>
    <t xml:space="preserve">   51 y 100   </t>
  </si>
  <si>
    <t xml:space="preserve">50-54   </t>
  </si>
  <si>
    <t xml:space="preserve">  101 y 500   </t>
  </si>
  <si>
    <t xml:space="preserve">Patrimonio </t>
  </si>
  <si>
    <t xml:space="preserve">55-59   </t>
  </si>
  <si>
    <t xml:space="preserve">  501 y 1000  </t>
  </si>
  <si>
    <t>PIB 2023 **</t>
  </si>
  <si>
    <t xml:space="preserve">60-64   </t>
  </si>
  <si>
    <t xml:space="preserve"> 1001 y 10000 </t>
  </si>
  <si>
    <t xml:space="preserve">65-69   </t>
  </si>
  <si>
    <t xml:space="preserve">Mas de 10000  </t>
  </si>
  <si>
    <t xml:space="preserve">70-74   </t>
  </si>
  <si>
    <t xml:space="preserve">75-79   </t>
  </si>
  <si>
    <t>Banco Central RD 2024</t>
  </si>
  <si>
    <t xml:space="preserve">80-84   </t>
  </si>
  <si>
    <t>ENFT formal</t>
  </si>
  <si>
    <t>85 y Mas</t>
  </si>
  <si>
    <t>ENFT informal</t>
  </si>
  <si>
    <t>No Espec.</t>
  </si>
  <si>
    <t>0</t>
  </si>
  <si>
    <t>Población en Edad de Trabajar (PET)</t>
  </si>
  <si>
    <t>Fuerza de Trabajo PEA</t>
  </si>
  <si>
    <t>PEA- Hombre</t>
  </si>
  <si>
    <t>PEA- Mujer</t>
  </si>
  <si>
    <t>Dispersado ARS</t>
  </si>
  <si>
    <t>SVDS-DISPERSION</t>
  </si>
  <si>
    <t xml:space="preserve">SVDS_Pago por Entidades </t>
  </si>
  <si>
    <t>MAPFRE Salud ARS (Palic Salud)</t>
  </si>
  <si>
    <t xml:space="preserve"> CCI</t>
  </si>
  <si>
    <t>Reparto</t>
  </si>
  <si>
    <t>TSS-INABIMA</t>
  </si>
  <si>
    <t>Salud Segura</t>
  </si>
  <si>
    <t>Comisión SIPEN</t>
  </si>
  <si>
    <t xml:space="preserve"> FSS</t>
  </si>
  <si>
    <t>Patrimonio por Fondo</t>
  </si>
  <si>
    <t>Fondos</t>
  </si>
  <si>
    <t>Cuentas de Capitalización Individual</t>
  </si>
  <si>
    <t>Fondo de Solidaridad Social</t>
  </si>
  <si>
    <t>Fondos de Reparto Individualizado*</t>
  </si>
  <si>
    <t>SFS-DISPERSION</t>
  </si>
  <si>
    <t>Serv. Dominicano de Salud</t>
  </si>
  <si>
    <t>Fondos Complementarios</t>
  </si>
  <si>
    <t>Cuidado de la Salud + ADA</t>
  </si>
  <si>
    <t>AFP LEON</t>
  </si>
  <si>
    <t>La Colonial</t>
  </si>
  <si>
    <t>AFP CARIBALICO</t>
  </si>
  <si>
    <t>ASISTANET (Constitución)</t>
  </si>
  <si>
    <t>Estancias Infantiles (EI)</t>
  </si>
  <si>
    <t>Pago de CONDEI</t>
  </si>
  <si>
    <t>SRL-DISPERSION</t>
  </si>
  <si>
    <t xml:space="preserve"> Prestaciones de Beneficios</t>
  </si>
  <si>
    <t>SFS-Pensionados Hacienda</t>
  </si>
  <si>
    <t>SFS-Pensionados Policia Nacional</t>
  </si>
  <si>
    <t>SFS-Pensionados S. Salud</t>
  </si>
  <si>
    <t>SFS-Pensionados FFAA</t>
  </si>
  <si>
    <t>SFS-Pensionados Estado</t>
  </si>
  <si>
    <t>El Convenio Bilateral de Seguridad Social entre el Reino Unido de España y la República Dominicana, fue el 1 julio de 2004, en vigor desde el 1 julio del 2006.  Este convenio abarca los casos de pensiones y jubilaciones, prestaciones por vejez, prestaciones por cesantía por edad avanzada, prestaciones por sobrevivencia, etc.   Este convenio se firmó por el aumento de las migraciones, donde los trabajadores han dividido sus carreras laborales y muchas veces no accedían a los beneficios de retiro, o los seguros de sobrevivencia o invalidez.  
Este convenio es aplicable a los dominicanos y españoles que estén o hayan estado sujetos a las legislaciones de Seguridad Social de España o República Dominicana, así como sus familiares beneficiarios y sobrevivientes.  Los interesados requieren el tiempo de cotización en RD - España o España-RD, y estas cotizaciones se suman al tiempo de cotización del país aplicar, para obtener los beneficios que la Seguridad Social otorga. 
Durante el período 2024 a febrero 2025, la división de Convenios Internacionales que ejecuta el Convenio España y la RD registró un total de 3,0361 expedientes introducidos, 1,2,037 concluidos; 16,512 gestiones realizadas y 2,753 atenciones a usuarios.     
De igual forma, destacar que la ejecución del Convenio Multilateral Iberoamericano de Seguridad Social (CMISS) desde España a República Dominicana, se recibieron un total de 2,957 acciones, de las cuales el 7% fueron pensiones por jubilaciones o vejez; el 0.7% por sobrevivencia; el 2.6% por discapacidad; el 2.7% certificación de períodos cotizados;  el 15.6% por Reiteraciones y el 63.8% son certificaciones de legislación aplicables o desplazados.
Asimismo, destacar que la ejecución del Convenio Multilateral Iberoamericano de Seguridad Social (CMISS) desde República Dominicana a España, se recibieron un total de 399 acciones, de las cuales el 8.5% fueron pensiones por jubilaciones; el 3.0% por sobrevivencia por viudedad y el 3.0% por sobrevivencia por orfandad; el 0.5% por discapacidad; el 2.0% certificación de períodos cotizados y el 4.8% por certificaciones de legislación aplicable o desplazados; el 8.0% por depositos de documentos requeridos y el 67.2% por certificaciones emitidas descentralizadas-centralizadas.</t>
  </si>
  <si>
    <t>Convenio Bilateral de Seguridad Social entre España y la República Dominicana
Cantidad de Solicitudes y Tramitaciones Concluidas</t>
  </si>
  <si>
    <t>Período: Enero 2024 - Febrero 2025</t>
  </si>
  <si>
    <t>Solicitudes</t>
  </si>
  <si>
    <t xml:space="preserve">Introducción </t>
  </si>
  <si>
    <t xml:space="preserve">Gestiones realizadas  </t>
  </si>
  <si>
    <t xml:space="preserve">Atención a usuarios </t>
  </si>
  <si>
    <t xml:space="preserve">Expedientes concluidos </t>
  </si>
  <si>
    <r>
      <rPr>
        <b/>
        <sz val="10"/>
        <rFont val="Arial"/>
        <family val="2"/>
      </rPr>
      <t>Fuente:</t>
    </r>
    <r>
      <rPr>
        <sz val="10"/>
        <rFont val="Arial"/>
        <family val="2"/>
      </rPr>
      <t xml:space="preserve"> CNSS.  Convenios Internacionales</t>
    </r>
  </si>
  <si>
    <t>Convenio Bilateral de Seguridad Social entre España y la República Dominicana
Cantidad de Solicitudes por Año y  Tipo de Beneficio</t>
  </si>
  <si>
    <t>Período: Enero - Febrero 2025</t>
  </si>
  <si>
    <t>EJECUCIÓN CMISS DESDE ESPAÑA</t>
  </si>
  <si>
    <t>EJECUCIÓN CMISS DESDE DOM.</t>
  </si>
  <si>
    <t>Pensión por Invalidez (incapacidad)</t>
  </si>
  <si>
    <t>Pensión por Vejez (Jubilación)</t>
  </si>
  <si>
    <t>Pensión por Supervivencia (Viudedad/Orfandad)</t>
  </si>
  <si>
    <t>Pensión por Supervivencia (Viudedad)</t>
  </si>
  <si>
    <t>Certificación de Períodos cotizados</t>
  </si>
  <si>
    <t>Pensión por Supervivencia (Orfandad)</t>
  </si>
  <si>
    <t xml:space="preserve">Reiteraciones </t>
  </si>
  <si>
    <t>Deposito de documentos requeridos</t>
  </si>
  <si>
    <t>Certificación de legislación aplicable (Desplazados)</t>
  </si>
  <si>
    <t>Certificaciones emitidas descentralizadas-centralizadas</t>
  </si>
  <si>
    <t>Fuente: CNSS.  Convenios Internacionales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</si>
</sst>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1" formatCode="_(* #,##0_);_(* \(#,##0\);_(* &quot;-&quot;_);_(@_)"/>
    <numFmt numFmtId="44" formatCode="_(&quot;$&quot;* #,##0.00_);_(&quot;$&quot;* \(#,##0.00\);_(&quot;$&quot;* &quot;-&quot;??_);_(@_)"/>
    <numFmt numFmtId="43" formatCode="_(* #,##0.00_);_(* \(#,##0.00\);_(* &quot;-&quot;??_);_(@_)"/>
    <numFmt numFmtId="164" formatCode="_-* #,##0.00\ &quot;€&quot;_-;\-* #,##0.00\ &quot;€&quot;_-;_-* &quot;-&quot;??\ &quot;€&quot;_-;_-@_-"/>
    <numFmt numFmtId="165" formatCode="_-* #,##0.00_-;\-* #,##0.00_-;_-* &quot;-&quot;??_-;_-@_-"/>
    <numFmt numFmtId="166" formatCode="_-* #,##0.00\ _€_-;\-* #,##0.00\ _€_-;_-* &quot;-&quot;??\ _€_-;_-@_-"/>
    <numFmt numFmtId="167" formatCode="_(&quot;RD$&quot;* #,##0.00_);_(&quot;RD$&quot;* \(#,##0.00\);_(&quot;RD$&quot;* &quot;-&quot;??_);_(@_)"/>
    <numFmt numFmtId="168" formatCode="_(* #,##0_);_(* \(#,##0\);_(* &quot;-&quot;??_);_(@_)"/>
    <numFmt numFmtId="169" formatCode="&quot;RD$&quot;#,##0.00"/>
    <numFmt numFmtId="170" formatCode="[&lt;=9999999]###\-####;\(###\)\ ###\-####"/>
    <numFmt numFmtId="171" formatCode="0.0%"/>
    <numFmt numFmtId="172" formatCode="_(* #,##0.00_);_(* \(#,##0.00\);_(* &quot;-&quot;????_);_(@_)"/>
    <numFmt numFmtId="173" formatCode="_(* #,##0.0_);_(* \(#,##0.0\);_(* &quot;-&quot;??_);_(@_)"/>
    <numFmt numFmtId="174" formatCode="_([$€-2]* #,##0_);_([$€-2]* \(#,##0\);_([$€-2]* &quot;-&quot;??_)"/>
    <numFmt numFmtId="175" formatCode="0.000%"/>
    <numFmt numFmtId="176" formatCode="_-* #,##0.00\ _P_t_s_-;\-* #,##0.00\ _P_t_s_-;_-* &quot;-&quot;??\ _P_t_s_-;_-@_-"/>
    <numFmt numFmtId="177" formatCode="#,##0;[Red]#,##0"/>
    <numFmt numFmtId="178" formatCode="_([$€-2]* #,##0.00_);_([$€-2]* \(#,##0.00\);_([$€-2]* &quot;-&quot;??_)"/>
    <numFmt numFmtId="179" formatCode="_(* #,##0.00_);_(* \(#,##0.00\);_(* &quot;-&quot;_);_(@_)"/>
    <numFmt numFmtId="180" formatCode="_([$€-2]* #,##0.0000_);_([$€-2]* \(#,##0.0000\);_([$€-2]* &quot;-&quot;??_)"/>
    <numFmt numFmtId="181" formatCode="_([$€-2]* #,##0.0_);_([$€-2]* \(#,##0.0\);_([$€-2]* &quot;-&quot;??_)"/>
    <numFmt numFmtId="182" formatCode="_-* #,##0.00\ [$€]_-;\-* #,##0.00\ [$€]_-;_-* &quot;-&quot;??\ [$€]_-;_-@_-"/>
    <numFmt numFmtId="183" formatCode="_-* #,##0.00\ &quot;Pts&quot;_-;\-* #,##0.00\ &quot;Pts&quot;_-;_-* &quot;-&quot;??\ &quot;Pts&quot;_-;_-@_-"/>
    <numFmt numFmtId="184" formatCode="0.0"/>
    <numFmt numFmtId="185" formatCode="_([$€-2]\ * #,##0.00_);_([$€-2]\ * \(#,##0.00\);_([$€-2]\ * &quot;-&quot;??_);_(@_)"/>
    <numFmt numFmtId="186" formatCode="_([$€-2]* #,##0.000_);_([$€-2]* \(#,##0.000\);_([$€-2]* &quot;-&quot;??_)"/>
    <numFmt numFmtId="187" formatCode="#,##0.00;[Red]#,##0.00"/>
    <numFmt numFmtId="188" formatCode="General_)"/>
    <numFmt numFmtId="189" formatCode="0.00_);\(0.00\)"/>
    <numFmt numFmtId="190" formatCode="[$-1C0A]d&quot; de &quot;mmmm&quot; de &quot;yyyy;@"/>
    <numFmt numFmtId="191" formatCode="dd/mm/yyyy;@"/>
    <numFmt numFmtId="192" formatCode="_([$€-2]* #,##0.00000_);_([$€-2]* \(#,##0.00000\);_([$€-2]* &quot;-&quot;??_)"/>
    <numFmt numFmtId="193" formatCode="_(* #,##0.000_);_(* \(#,##0.000\);_(* &quot;-&quot;??_);_(@_)"/>
    <numFmt numFmtId="194" formatCode="_(* #,##0_);_(* \(#,##0\);_(* &quot;-&quot;????_);_(@_)"/>
    <numFmt numFmtId="195" formatCode="[$-1010409]###,###,###"/>
    <numFmt numFmtId="196" formatCode="0;[Red]0"/>
    <numFmt numFmtId="197" formatCode="&quot;$&quot;#,##0.0"/>
    <numFmt numFmtId="198" formatCode="_-&quot;$&quot;* #,##0.00_-;\-&quot;$&quot;* #,##0.00_-;_-&quot;$&quot;* &quot;-&quot;??_-;_-@_-"/>
    <numFmt numFmtId="199" formatCode="#,##0.0"/>
  </numFmts>
  <fonts count="276">
    <font>
      <sz val="11"/>
      <color theme="1"/>
      <name val="Calibri"/>
      <family val="2"/>
      <scheme val="minor"/>
    </font>
    <font>
      <b/>
      <sz val="11"/>
      <color indexed="8"/>
      <name val="Calibri"/>
      <family val="2"/>
    </font>
    <font>
      <sz val="10"/>
      <name val="Arial"/>
      <family val="2"/>
    </font>
    <font>
      <b/>
      <sz val="10"/>
      <name val="Arial"/>
      <family val="2"/>
    </font>
    <font>
      <sz val="11"/>
      <name val="Arial"/>
      <family val="2"/>
    </font>
    <font>
      <sz val="11"/>
      <name val="Calibri"/>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5"/>
      <color indexed="56"/>
      <name val="Calibri"/>
      <family val="2"/>
    </font>
    <font>
      <b/>
      <sz val="13"/>
      <color indexed="56"/>
      <name val="Calibri"/>
      <family val="2"/>
    </font>
    <font>
      <b/>
      <sz val="18"/>
      <color indexed="56"/>
      <name val="Cambria"/>
      <family val="2"/>
    </font>
    <font>
      <b/>
      <sz val="11"/>
      <color indexed="8"/>
      <name val="Calibri"/>
      <family val="2"/>
    </font>
    <font>
      <b/>
      <sz val="10"/>
      <color indexed="18"/>
      <name val="Century Gothic"/>
      <family val="2"/>
    </font>
    <font>
      <sz val="10"/>
      <name val="Tahoma"/>
      <family val="2"/>
    </font>
    <font>
      <sz val="9"/>
      <color indexed="18"/>
      <name val="Century Gothic"/>
      <family val="2"/>
    </font>
    <font>
      <u/>
      <sz val="10"/>
      <color indexed="12"/>
      <name val="Arial"/>
      <family val="2"/>
    </font>
    <font>
      <sz val="14"/>
      <name val="Arial"/>
      <family val="2"/>
    </font>
    <font>
      <sz val="10"/>
      <name val="Arial"/>
      <family val="2"/>
    </font>
    <font>
      <sz val="11"/>
      <color indexed="18"/>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b/>
      <sz val="11"/>
      <color theme="1"/>
      <name val="Calibri"/>
      <family val="2"/>
      <scheme val="minor"/>
    </font>
    <font>
      <b/>
      <sz val="14"/>
      <color theme="1"/>
      <name val="Calibri"/>
      <family val="2"/>
      <scheme val="minor"/>
    </font>
    <font>
      <sz val="12"/>
      <name val="Calibri"/>
      <family val="2"/>
      <scheme val="minor"/>
    </font>
    <font>
      <b/>
      <sz val="20"/>
      <color theme="0"/>
      <name val="Calibri"/>
      <family val="2"/>
      <scheme val="minor"/>
    </font>
    <font>
      <sz val="11"/>
      <name val="Calibri"/>
      <family val="2"/>
      <scheme val="minor"/>
    </font>
    <font>
      <b/>
      <sz val="18"/>
      <name val="Calibri"/>
      <family val="2"/>
      <scheme val="minor"/>
    </font>
    <font>
      <sz val="11"/>
      <color rgb="FF000000"/>
      <name val="Calibri"/>
      <family val="2"/>
      <scheme val="minor"/>
    </font>
    <font>
      <b/>
      <sz val="18"/>
      <color theme="1"/>
      <name val="Calibri"/>
      <family val="2"/>
      <scheme val="minor"/>
    </font>
    <font>
      <b/>
      <sz val="18"/>
      <color theme="0"/>
      <name val="Calibri"/>
      <family val="2"/>
      <scheme val="minor"/>
    </font>
    <font>
      <sz val="12"/>
      <color theme="1"/>
      <name val="Calibri"/>
      <family val="2"/>
      <scheme val="minor"/>
    </font>
    <font>
      <sz val="10"/>
      <color theme="1"/>
      <name val="Calibri"/>
      <family val="2"/>
      <scheme val="minor"/>
    </font>
    <font>
      <sz val="16"/>
      <name val="Calibri"/>
      <family val="2"/>
      <scheme val="minor"/>
    </font>
    <font>
      <b/>
      <sz val="10"/>
      <color theme="1"/>
      <name val="Calibri"/>
      <family val="2"/>
      <scheme val="minor"/>
    </font>
    <font>
      <sz val="14"/>
      <color theme="1"/>
      <name val="Calibri"/>
      <family val="2"/>
      <scheme val="minor"/>
    </font>
    <font>
      <b/>
      <sz val="12"/>
      <color theme="1"/>
      <name val="Calibri"/>
      <family val="2"/>
      <scheme val="minor"/>
    </font>
    <font>
      <b/>
      <sz val="12"/>
      <name val="Calibri"/>
      <family val="2"/>
      <scheme val="minor"/>
    </font>
    <font>
      <sz val="12"/>
      <color theme="0"/>
      <name val="Calibri"/>
      <family val="2"/>
      <scheme val="minor"/>
    </font>
    <font>
      <b/>
      <sz val="22"/>
      <color theme="0"/>
      <name val="Calibri"/>
      <family val="2"/>
      <scheme val="minor"/>
    </font>
    <font>
      <b/>
      <sz val="20"/>
      <name val="Calibri"/>
      <family val="2"/>
      <scheme val="minor"/>
    </font>
    <font>
      <b/>
      <sz val="16"/>
      <color theme="1"/>
      <name val="Calibri"/>
      <family val="2"/>
      <scheme val="minor"/>
    </font>
    <font>
      <sz val="16"/>
      <color theme="1"/>
      <name val="Calibri"/>
      <family val="2"/>
      <scheme val="minor"/>
    </font>
    <font>
      <sz val="14"/>
      <color rgb="FFFF0000"/>
      <name val="Calibri"/>
      <family val="2"/>
      <scheme val="minor"/>
    </font>
    <font>
      <b/>
      <sz val="22"/>
      <color theme="1"/>
      <name val="Calibri"/>
      <family val="2"/>
      <scheme val="minor"/>
    </font>
    <font>
      <b/>
      <sz val="12"/>
      <color theme="0"/>
      <name val="Calibri"/>
      <family val="2"/>
      <scheme val="minor"/>
    </font>
    <font>
      <sz val="9"/>
      <color theme="1"/>
      <name val="Calibri"/>
      <family val="2"/>
      <scheme val="minor"/>
    </font>
    <font>
      <b/>
      <sz val="14"/>
      <name val="Calibri"/>
      <family val="2"/>
      <scheme val="minor"/>
    </font>
    <font>
      <sz val="14"/>
      <name val="Calibri"/>
      <family val="2"/>
      <scheme val="minor"/>
    </font>
    <font>
      <b/>
      <sz val="16"/>
      <name val="Calibri"/>
      <family val="2"/>
      <scheme val="minor"/>
    </font>
    <font>
      <b/>
      <sz val="16"/>
      <color theme="0"/>
      <name val="Calibri"/>
      <family val="2"/>
      <scheme val="minor"/>
    </font>
    <font>
      <b/>
      <sz val="24"/>
      <color theme="0"/>
      <name val="Calibri"/>
      <family val="2"/>
      <scheme val="minor"/>
    </font>
    <font>
      <sz val="18"/>
      <color theme="1"/>
      <name val="Calibri"/>
      <family val="2"/>
      <scheme val="minor"/>
    </font>
    <font>
      <b/>
      <sz val="14"/>
      <color theme="0"/>
      <name val="Calibri"/>
      <family val="2"/>
      <scheme val="minor"/>
    </font>
    <font>
      <b/>
      <sz val="11"/>
      <name val="Century Gothic"/>
      <family val="2"/>
    </font>
    <font>
      <sz val="10"/>
      <name val="Arial"/>
      <family val="2"/>
    </font>
    <font>
      <b/>
      <sz val="26"/>
      <color theme="0"/>
      <name val="Calibri"/>
      <family val="2"/>
      <scheme val="minor"/>
    </font>
    <font>
      <sz val="13"/>
      <color theme="1"/>
      <name val="Calibri"/>
      <family val="2"/>
      <scheme val="minor"/>
    </font>
    <font>
      <sz val="10"/>
      <name val="Arial"/>
      <family val="2"/>
    </font>
    <font>
      <b/>
      <sz val="28"/>
      <color theme="0"/>
      <name val="Calibri"/>
      <family val="2"/>
      <scheme val="minor"/>
    </font>
    <font>
      <sz val="18"/>
      <name val="Calibri"/>
      <family val="2"/>
      <scheme val="minor"/>
    </font>
    <font>
      <b/>
      <sz val="36"/>
      <color theme="0"/>
      <name val="Calibri"/>
      <family val="2"/>
      <scheme val="minor"/>
    </font>
    <font>
      <b/>
      <sz val="10"/>
      <color indexed="64"/>
      <name val="Arial"/>
      <family val="2"/>
    </font>
    <font>
      <u/>
      <sz val="12"/>
      <color indexed="36"/>
      <name val="Times New Roman"/>
      <family val="1"/>
    </font>
    <font>
      <u/>
      <sz val="12"/>
      <color indexed="12"/>
      <name val="Times New Roman"/>
      <family val="1"/>
    </font>
    <font>
      <sz val="20"/>
      <color theme="1"/>
      <name val="Calibri"/>
      <family val="2"/>
      <scheme val="minor"/>
    </font>
    <font>
      <b/>
      <sz val="16"/>
      <name val="Century Gothic"/>
      <family val="2"/>
    </font>
    <font>
      <sz val="12"/>
      <name val="Arial MT"/>
    </font>
    <font>
      <sz val="10"/>
      <name val="Arial"/>
      <family val="2"/>
    </font>
    <font>
      <sz val="10"/>
      <name val="Arial"/>
      <family val="2"/>
    </font>
    <font>
      <sz val="10"/>
      <name val="Arial"/>
      <family val="2"/>
    </font>
    <font>
      <b/>
      <sz val="48"/>
      <color rgb="FF0070C0"/>
      <name val="Calibri"/>
      <family val="2"/>
      <scheme val="minor"/>
    </font>
    <font>
      <sz val="10"/>
      <name val="Arial"/>
      <family val="2"/>
    </font>
    <font>
      <sz val="10"/>
      <name val="Arial"/>
      <family val="2"/>
    </font>
    <font>
      <b/>
      <sz val="14"/>
      <color rgb="FFFFFF00"/>
      <name val="Calibri"/>
      <family val="2"/>
      <scheme val="minor"/>
    </font>
    <font>
      <sz val="10"/>
      <name val="Arial"/>
      <family val="2"/>
    </font>
    <font>
      <sz val="10"/>
      <name val="Arial"/>
      <family val="2"/>
    </font>
    <font>
      <u/>
      <sz val="11"/>
      <color theme="10"/>
      <name val="Calibri"/>
      <family val="2"/>
    </font>
    <font>
      <sz val="11"/>
      <color rgb="FFFFFF00"/>
      <name val="Calibri"/>
      <family val="2"/>
      <scheme val="minor"/>
    </font>
    <font>
      <sz val="10"/>
      <name val="Arial"/>
      <family val="2"/>
    </font>
    <font>
      <sz val="10"/>
      <name val="Arial"/>
      <family val="2"/>
    </font>
    <font>
      <b/>
      <sz val="11"/>
      <color rgb="FFFFFF00"/>
      <name val="Calibri"/>
      <family val="2"/>
      <scheme val="minor"/>
    </font>
    <font>
      <b/>
      <sz val="11"/>
      <name val="Arial"/>
      <family val="2"/>
    </font>
    <font>
      <b/>
      <sz val="14"/>
      <name val="Arial"/>
      <family val="2"/>
    </font>
    <font>
      <sz val="10"/>
      <name val="Arial"/>
      <family val="2"/>
    </font>
    <font>
      <u/>
      <sz val="10"/>
      <color theme="10"/>
      <name val="Tahoma"/>
      <family val="2"/>
    </font>
    <font>
      <sz val="10"/>
      <name val="Arial"/>
      <family val="2"/>
    </font>
    <font>
      <b/>
      <sz val="13"/>
      <color theme="3"/>
      <name val="Calibri"/>
      <family val="2"/>
      <scheme val="minor"/>
    </font>
    <font>
      <b/>
      <sz val="11"/>
      <color theme="3"/>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b/>
      <sz val="11"/>
      <color rgb="FFFA7D00"/>
      <name val="Calibri"/>
      <family val="2"/>
      <scheme val="minor"/>
    </font>
    <font>
      <i/>
      <sz val="11"/>
      <color rgb="FF7F7F7F"/>
      <name val="Calibri"/>
      <family val="2"/>
      <scheme val="minor"/>
    </font>
    <font>
      <b/>
      <sz val="18"/>
      <color theme="3"/>
      <name val="Cambria"/>
      <family val="2"/>
      <scheme val="major"/>
    </font>
    <font>
      <u/>
      <sz val="10"/>
      <color theme="10"/>
      <name val="Arial"/>
      <family val="2"/>
    </font>
    <font>
      <sz val="11"/>
      <color rgb="FF000000"/>
      <name val="Calibri"/>
      <family val="2"/>
    </font>
    <font>
      <sz val="10"/>
      <color rgb="FF000000"/>
      <name val="Arial"/>
      <family val="2"/>
    </font>
    <font>
      <sz val="10"/>
      <name val="Arial"/>
      <family val="2"/>
    </font>
    <font>
      <sz val="11.5"/>
      <color theme="1"/>
      <name val="Calibri"/>
      <family val="2"/>
      <scheme val="minor"/>
    </font>
    <font>
      <sz val="11.5"/>
      <name val="Calibri"/>
      <family val="2"/>
      <scheme val="minor"/>
    </font>
    <font>
      <sz val="24"/>
      <color theme="1"/>
      <name val="Calibri"/>
      <family val="2"/>
      <scheme val="minor"/>
    </font>
    <font>
      <sz val="26"/>
      <color theme="1"/>
      <name val="Calibri"/>
      <family val="2"/>
      <scheme val="minor"/>
    </font>
    <font>
      <sz val="8"/>
      <name val="Franklin Gothic Book"/>
      <family val="2"/>
    </font>
    <font>
      <b/>
      <sz val="72"/>
      <color theme="0"/>
      <name val="Calibri"/>
      <family val="2"/>
      <scheme val="minor"/>
    </font>
    <font>
      <sz val="10"/>
      <name val="Arial"/>
      <family val="2"/>
    </font>
    <font>
      <sz val="10"/>
      <name val="Arial"/>
      <family val="2"/>
    </font>
    <font>
      <b/>
      <sz val="24"/>
      <color theme="1"/>
      <name val="Calibri"/>
      <family val="2"/>
      <scheme val="minor"/>
    </font>
    <font>
      <b/>
      <sz val="24"/>
      <color rgb="FFFF0000"/>
      <name val="Calibri"/>
      <family val="2"/>
      <scheme val="minor"/>
    </font>
    <font>
      <b/>
      <sz val="24"/>
      <color rgb="FFFFFFFF"/>
      <name val="Calibri"/>
      <family val="2"/>
      <scheme val="minor"/>
    </font>
    <font>
      <b/>
      <sz val="24"/>
      <name val="Calibri"/>
      <family val="2"/>
      <scheme val="minor"/>
    </font>
    <font>
      <b/>
      <sz val="24"/>
      <color indexed="8"/>
      <name val="Calibri"/>
      <family val="2"/>
      <scheme val="minor"/>
    </font>
    <font>
      <sz val="24"/>
      <color indexed="8"/>
      <name val="Calibri"/>
      <family val="2"/>
      <scheme val="minor"/>
    </font>
    <font>
      <sz val="24"/>
      <name val="Calibri"/>
      <family val="2"/>
      <scheme val="minor"/>
    </font>
    <font>
      <b/>
      <sz val="18"/>
      <color rgb="FF0070C0"/>
      <name val="Calibri"/>
      <family val="2"/>
      <scheme val="minor"/>
    </font>
    <font>
      <sz val="12"/>
      <name val="Symbol"/>
      <family val="1"/>
      <charset val="2"/>
    </font>
    <font>
      <sz val="7"/>
      <name val="Times New Roman"/>
      <family val="1"/>
    </font>
    <font>
      <sz val="12"/>
      <color rgb="FFC00000"/>
      <name val="Symbol"/>
      <family val="1"/>
      <charset val="2"/>
    </font>
    <font>
      <sz val="7"/>
      <color rgb="FFC00000"/>
      <name val="Times New Roman"/>
      <family val="1"/>
    </font>
    <font>
      <b/>
      <sz val="12"/>
      <color rgb="FFC00000"/>
      <name val="Calibri"/>
      <family val="2"/>
      <scheme val="minor"/>
    </font>
    <font>
      <sz val="12"/>
      <color theme="1"/>
      <name val="Symbol"/>
      <family val="1"/>
      <charset val="2"/>
    </font>
    <font>
      <sz val="7"/>
      <color theme="1"/>
      <name val="Times New Roman"/>
      <family val="1"/>
    </font>
    <font>
      <sz val="10"/>
      <name val="Arial"/>
      <family val="2"/>
    </font>
    <font>
      <b/>
      <sz val="14"/>
      <color rgb="FFFFFFFF"/>
      <name val="Calibri"/>
      <family val="2"/>
      <scheme val="minor"/>
    </font>
    <font>
      <b/>
      <sz val="24"/>
      <color rgb="FF385623"/>
      <name val="Calibri"/>
      <family val="2"/>
      <scheme val="minor"/>
    </font>
    <font>
      <sz val="10"/>
      <name val="Arial"/>
      <family val="2"/>
    </font>
    <font>
      <sz val="11"/>
      <color theme="1"/>
      <name val="Calibri"/>
      <family val="2"/>
    </font>
    <font>
      <u/>
      <sz val="11"/>
      <color theme="10"/>
      <name val="Calibri"/>
      <family val="2"/>
      <scheme val="minor"/>
    </font>
    <font>
      <u/>
      <sz val="10"/>
      <color theme="10"/>
      <name val="Arial"/>
      <family val="2"/>
    </font>
    <font>
      <b/>
      <sz val="11"/>
      <color theme="0"/>
      <name val="Arial"/>
      <family val="2"/>
    </font>
    <font>
      <sz val="11"/>
      <color theme="0"/>
      <name val="Arial"/>
      <family val="2"/>
    </font>
    <font>
      <sz val="30"/>
      <color theme="1"/>
      <name val="Calibri"/>
      <family val="2"/>
      <scheme val="minor"/>
    </font>
    <font>
      <b/>
      <sz val="11"/>
      <color rgb="FFFF0000"/>
      <name val="Arial"/>
      <family val="2"/>
    </font>
    <font>
      <sz val="26"/>
      <color indexed="8"/>
      <name val="Calibri"/>
      <family val="2"/>
      <scheme val="minor"/>
    </font>
    <font>
      <b/>
      <sz val="26"/>
      <color indexed="8"/>
      <name val="Calibri"/>
      <family val="2"/>
      <scheme val="minor"/>
    </font>
    <font>
      <b/>
      <sz val="14"/>
      <color theme="0"/>
      <name val="Arial"/>
      <family val="2"/>
    </font>
    <font>
      <b/>
      <sz val="14"/>
      <color rgb="FFFF0000"/>
      <name val="Arial"/>
      <family val="2"/>
    </font>
    <font>
      <b/>
      <sz val="36"/>
      <color theme="0"/>
      <name val="Arial"/>
      <family val="2"/>
    </font>
    <font>
      <sz val="11"/>
      <color theme="1"/>
      <name val="Arial"/>
      <family val="2"/>
    </font>
    <font>
      <b/>
      <sz val="28"/>
      <color theme="1"/>
      <name val="Arial"/>
      <family val="2"/>
    </font>
    <font>
      <b/>
      <sz val="48"/>
      <color theme="1"/>
      <name val="Arial"/>
      <family val="2"/>
    </font>
    <font>
      <sz val="26"/>
      <color theme="1"/>
      <name val="Arial"/>
      <family val="2"/>
    </font>
    <font>
      <sz val="28"/>
      <color theme="1"/>
      <name val="Arial"/>
      <family val="2"/>
    </font>
    <font>
      <sz val="22"/>
      <color theme="1"/>
      <name val="Arial"/>
      <family val="2"/>
    </font>
    <font>
      <sz val="48"/>
      <color theme="1"/>
      <name val="Arial"/>
      <family val="2"/>
    </font>
    <font>
      <b/>
      <sz val="26"/>
      <color theme="0"/>
      <name val="Arial"/>
      <family val="2"/>
    </font>
    <font>
      <sz val="12"/>
      <name val="Arial"/>
      <family val="2"/>
    </font>
    <font>
      <sz val="12"/>
      <color theme="0"/>
      <name val="Arial"/>
      <family val="2"/>
    </font>
    <font>
      <sz val="24"/>
      <color theme="1"/>
      <name val="Arial"/>
      <family val="2"/>
    </font>
    <font>
      <sz val="14"/>
      <color theme="1"/>
      <name val="Arial"/>
      <family val="2"/>
    </font>
    <font>
      <sz val="20"/>
      <color theme="1"/>
      <name val="Arial"/>
      <family val="2"/>
    </font>
    <font>
      <sz val="18"/>
      <color theme="1"/>
      <name val="Arial"/>
      <family val="2"/>
    </font>
    <font>
      <sz val="16"/>
      <color theme="1"/>
      <name val="Arial"/>
      <family val="2"/>
    </font>
    <font>
      <b/>
      <sz val="14"/>
      <color theme="1"/>
      <name val="Arial"/>
      <family val="2"/>
    </font>
    <font>
      <b/>
      <sz val="20"/>
      <color theme="0"/>
      <name val="Arial"/>
      <family val="2"/>
    </font>
    <font>
      <b/>
      <sz val="20"/>
      <name val="Arial"/>
      <family val="2"/>
    </font>
    <font>
      <b/>
      <sz val="28"/>
      <color theme="0"/>
      <name val="Arial"/>
      <family val="2"/>
    </font>
    <font>
      <b/>
      <sz val="11"/>
      <color theme="1"/>
      <name val="Arial"/>
      <family val="2"/>
    </font>
    <font>
      <sz val="20"/>
      <name val="Arial"/>
      <family val="2"/>
    </font>
    <font>
      <b/>
      <sz val="18"/>
      <color theme="0"/>
      <name val="Arial"/>
      <family val="2"/>
    </font>
    <font>
      <b/>
      <sz val="18"/>
      <color theme="1"/>
      <name val="Arial"/>
      <family val="2"/>
    </font>
    <font>
      <b/>
      <sz val="16"/>
      <name val="Arial"/>
      <family val="2"/>
    </font>
    <font>
      <sz val="18"/>
      <name val="Arial"/>
      <family val="2"/>
    </font>
    <font>
      <b/>
      <sz val="16"/>
      <color theme="1"/>
      <name val="Arial"/>
      <family val="2"/>
    </font>
    <font>
      <b/>
      <sz val="22"/>
      <color theme="0"/>
      <name val="Arial"/>
      <family val="2"/>
    </font>
    <font>
      <sz val="12"/>
      <color theme="1"/>
      <name val="Arial"/>
      <family val="2"/>
    </font>
    <font>
      <sz val="11"/>
      <color rgb="FFFF0000"/>
      <name val="Arial"/>
      <family val="2"/>
    </font>
    <font>
      <b/>
      <sz val="12"/>
      <color theme="1"/>
      <name val="Arial"/>
      <family val="2"/>
    </font>
    <font>
      <b/>
      <sz val="12"/>
      <name val="Arial"/>
      <family val="2"/>
    </font>
    <font>
      <b/>
      <sz val="24"/>
      <color theme="0"/>
      <name val="Arial"/>
      <family val="2"/>
    </font>
    <font>
      <sz val="14"/>
      <color theme="0"/>
      <name val="Arial"/>
      <family val="2"/>
    </font>
    <font>
      <sz val="10"/>
      <color theme="1"/>
      <name val="Arial"/>
      <family val="2"/>
    </font>
    <font>
      <b/>
      <sz val="22"/>
      <color theme="1"/>
      <name val="Arial"/>
      <family val="2"/>
    </font>
    <font>
      <b/>
      <sz val="16"/>
      <color theme="0"/>
      <name val="Arial"/>
      <family val="2"/>
    </font>
    <font>
      <b/>
      <sz val="12"/>
      <color theme="0"/>
      <name val="Arial"/>
      <family val="2"/>
    </font>
    <font>
      <sz val="16"/>
      <name val="Arial"/>
      <family val="2"/>
    </font>
    <font>
      <b/>
      <sz val="18"/>
      <name val="Arial"/>
      <family val="2"/>
    </font>
    <font>
      <b/>
      <sz val="10"/>
      <color theme="1"/>
      <name val="Arial"/>
      <family val="2"/>
    </font>
    <font>
      <b/>
      <sz val="10"/>
      <color theme="0"/>
      <name val="Arial"/>
      <family val="2"/>
    </font>
    <font>
      <sz val="11"/>
      <color rgb="FFC00000"/>
      <name val="Arial"/>
      <family val="2"/>
    </font>
    <font>
      <sz val="10"/>
      <color theme="10"/>
      <name val="Arial"/>
      <family val="2"/>
    </font>
    <font>
      <sz val="16"/>
      <color rgb="FF000000"/>
      <name val="Arial"/>
      <family val="2"/>
    </font>
    <font>
      <sz val="36"/>
      <color indexed="8"/>
      <name val="Arial"/>
      <family val="2"/>
    </font>
    <font>
      <sz val="13"/>
      <name val="Arial"/>
      <family val="2"/>
    </font>
    <font>
      <b/>
      <sz val="16"/>
      <color rgb="FFFFFFFF"/>
      <name val="Arial"/>
      <family val="2"/>
    </font>
    <font>
      <b/>
      <sz val="24"/>
      <color rgb="FFFFFFFF"/>
      <name val="Arial"/>
      <family val="2"/>
    </font>
    <font>
      <sz val="14"/>
      <color theme="0"/>
      <name val="Calibri"/>
      <family val="2"/>
      <scheme val="minor"/>
    </font>
    <font>
      <sz val="11.5"/>
      <color theme="0"/>
      <name val="Calibri"/>
      <family val="2"/>
      <scheme val="minor"/>
    </font>
    <font>
      <sz val="8"/>
      <name val="Arial"/>
      <family val="2"/>
    </font>
    <font>
      <sz val="8"/>
      <color theme="1"/>
      <name val="Arial"/>
      <family val="2"/>
    </font>
    <font>
      <b/>
      <sz val="22"/>
      <name val="Arial"/>
      <family val="2"/>
    </font>
    <font>
      <sz val="22"/>
      <name val="Arial"/>
      <family val="2"/>
    </font>
    <font>
      <b/>
      <sz val="16"/>
      <color rgb="FFFFFF00"/>
      <name val="Arial"/>
      <family val="2"/>
    </font>
    <font>
      <sz val="20"/>
      <name val="Calibri"/>
      <family val="2"/>
      <scheme val="minor"/>
    </font>
    <font>
      <sz val="18"/>
      <color theme="0"/>
      <name val="Arial"/>
      <family val="2"/>
    </font>
    <font>
      <b/>
      <sz val="24"/>
      <color theme="1"/>
      <name val="Arial"/>
      <family val="2"/>
    </font>
    <font>
      <sz val="34"/>
      <color theme="1"/>
      <name val="Arial"/>
      <family val="2"/>
    </font>
    <font>
      <b/>
      <sz val="34"/>
      <color theme="1"/>
      <name val="Arial"/>
      <family val="2"/>
    </font>
    <font>
      <b/>
      <sz val="22"/>
      <color indexed="8"/>
      <name val="Arial"/>
      <family val="2"/>
    </font>
    <font>
      <sz val="22"/>
      <color indexed="8"/>
      <name val="Arial"/>
      <family val="2"/>
    </font>
    <font>
      <b/>
      <sz val="27"/>
      <color indexed="8"/>
      <name val="Arial"/>
      <family val="2"/>
    </font>
    <font>
      <sz val="27"/>
      <color indexed="8"/>
      <name val="Arial"/>
      <family val="2"/>
    </font>
    <font>
      <b/>
      <sz val="27"/>
      <color theme="1"/>
      <name val="Arial"/>
      <family val="2"/>
    </font>
    <font>
      <b/>
      <sz val="28"/>
      <color indexed="8"/>
      <name val="Arial"/>
      <family val="2"/>
    </font>
    <font>
      <sz val="28"/>
      <color indexed="8"/>
      <name val="Arial"/>
      <family val="2"/>
    </font>
    <font>
      <sz val="20"/>
      <color rgb="FF333333"/>
      <name val="Arial"/>
      <family val="2"/>
    </font>
    <font>
      <b/>
      <sz val="15"/>
      <name val="Arial"/>
      <family val="2"/>
    </font>
    <font>
      <sz val="15"/>
      <name val="Arial"/>
      <family val="2"/>
    </font>
    <font>
      <b/>
      <sz val="20"/>
      <color theme="1"/>
      <name val="Calibri"/>
      <family val="2"/>
      <scheme val="minor"/>
    </font>
    <font>
      <b/>
      <sz val="25"/>
      <name val="Arial"/>
      <family val="2"/>
    </font>
    <font>
      <sz val="25"/>
      <name val="Arial"/>
      <family val="2"/>
    </font>
    <font>
      <sz val="16"/>
      <color theme="0"/>
      <name val="Calibri"/>
      <family val="2"/>
      <scheme val="minor"/>
    </font>
    <font>
      <sz val="16"/>
      <color theme="0"/>
      <name val="Arial"/>
      <family val="2"/>
    </font>
    <font>
      <sz val="16"/>
      <color indexed="18"/>
      <name val="Arial"/>
      <family val="2"/>
    </font>
    <font>
      <b/>
      <sz val="15"/>
      <color theme="0"/>
      <name val="Arial"/>
      <family val="2"/>
    </font>
    <font>
      <b/>
      <sz val="30"/>
      <name val="Arial"/>
      <family val="2"/>
    </font>
    <font>
      <sz val="30"/>
      <name val="Arial"/>
      <family val="2"/>
    </font>
    <font>
      <b/>
      <sz val="30"/>
      <color theme="0"/>
      <name val="Arial"/>
      <family val="2"/>
    </font>
    <font>
      <sz val="10"/>
      <name val="Arial"/>
      <family val="2"/>
    </font>
    <font>
      <sz val="20"/>
      <color rgb="FFFF0000"/>
      <name val="Calibri"/>
      <family val="2"/>
      <scheme val="minor"/>
    </font>
    <font>
      <b/>
      <sz val="60"/>
      <color theme="0"/>
      <name val="Calibri"/>
      <family val="2"/>
      <scheme val="minor"/>
    </font>
    <font>
      <b/>
      <sz val="9"/>
      <name val="Arial"/>
      <family val="2"/>
    </font>
    <font>
      <sz val="9"/>
      <name val="Arial"/>
      <family val="2"/>
    </font>
    <font>
      <sz val="10"/>
      <color indexed="8"/>
      <name val="Arial"/>
      <family val="2"/>
    </font>
    <font>
      <b/>
      <sz val="9"/>
      <color theme="1"/>
      <name val="Arial"/>
      <family val="2"/>
    </font>
    <font>
      <sz val="9"/>
      <color theme="1"/>
      <name val="Arial"/>
      <family val="2"/>
    </font>
    <font>
      <b/>
      <sz val="9"/>
      <color rgb="FF000000"/>
      <name val="Arial"/>
      <family val="2"/>
    </font>
    <font>
      <sz val="22"/>
      <color theme="1"/>
      <name val="Calibri"/>
      <family val="2"/>
      <scheme val="minor"/>
    </font>
    <font>
      <b/>
      <u/>
      <sz val="14"/>
      <color theme="1"/>
      <name val="Arial"/>
      <family val="2"/>
    </font>
    <font>
      <b/>
      <sz val="72"/>
      <color theme="1"/>
      <name val="Calibri"/>
      <family val="2"/>
      <scheme val="minor"/>
    </font>
    <font>
      <sz val="18"/>
      <color rgb="FFFFFF00"/>
      <name val="Calibri"/>
      <family val="2"/>
      <scheme val="minor"/>
    </font>
    <font>
      <b/>
      <sz val="24"/>
      <color rgb="FFFFFF00"/>
      <name val="Calibri"/>
      <family val="2"/>
      <scheme val="minor"/>
    </font>
    <font>
      <sz val="24"/>
      <name val="Arial"/>
      <family val="2"/>
    </font>
    <font>
      <vertAlign val="superscript"/>
      <sz val="12"/>
      <name val="Arial"/>
      <family val="2"/>
    </font>
    <font>
      <b/>
      <sz val="24"/>
      <name val="Arial"/>
      <family val="2"/>
    </font>
    <font>
      <b/>
      <sz val="16"/>
      <color indexed="18"/>
      <name val="Arial"/>
      <family val="2"/>
    </font>
    <font>
      <b/>
      <i/>
      <sz val="24"/>
      <color theme="1"/>
      <name val="Calibri"/>
      <family val="2"/>
      <scheme val="minor"/>
    </font>
    <font>
      <sz val="15"/>
      <color theme="1"/>
      <name val="Arial"/>
      <family val="2"/>
    </font>
    <font>
      <b/>
      <i/>
      <sz val="15"/>
      <color theme="1"/>
      <name val="Arial"/>
      <family val="2"/>
    </font>
    <font>
      <sz val="10"/>
      <name val="Arial"/>
      <family val="2"/>
    </font>
    <font>
      <sz val="26"/>
      <name val="Arial"/>
      <family val="2"/>
    </font>
    <font>
      <b/>
      <sz val="26"/>
      <color theme="1"/>
      <name val="Calibri"/>
      <family val="2"/>
      <scheme val="minor"/>
    </font>
    <font>
      <sz val="24"/>
      <color rgb="FFFF0000"/>
      <name val="Calibri"/>
      <family val="2"/>
      <scheme val="minor"/>
    </font>
    <font>
      <sz val="10"/>
      <name val="Arial"/>
      <family val="2"/>
    </font>
    <font>
      <b/>
      <sz val="10"/>
      <color rgb="FF000000"/>
      <name val="Arial"/>
      <family val="2"/>
    </font>
    <font>
      <b/>
      <sz val="24"/>
      <color rgb="FF000000"/>
      <name val="Calibri"/>
      <family val="2"/>
    </font>
    <font>
      <sz val="26"/>
      <color rgb="FFFF0000"/>
      <name val="Arial"/>
      <family val="2"/>
    </font>
    <font>
      <sz val="28"/>
      <color rgb="FF000000"/>
      <name val="Times New Roman"/>
      <family val="1"/>
    </font>
    <font>
      <sz val="10"/>
      <name val="Arial"/>
      <family val="2"/>
    </font>
    <font>
      <sz val="28"/>
      <color theme="1"/>
      <name val="Calibri"/>
      <family val="2"/>
      <scheme val="minor"/>
    </font>
    <font>
      <b/>
      <sz val="26"/>
      <name val="Arial"/>
      <family val="2"/>
    </font>
    <font>
      <i/>
      <sz val="26"/>
      <name val="Arial"/>
      <family val="2"/>
    </font>
    <font>
      <b/>
      <i/>
      <sz val="26"/>
      <name val="Arial"/>
      <family val="2"/>
    </font>
    <font>
      <sz val="29"/>
      <name val="Arial"/>
      <family val="2"/>
    </font>
    <font>
      <b/>
      <sz val="8"/>
      <color theme="1"/>
      <name val="Arial"/>
      <family val="2"/>
    </font>
    <font>
      <b/>
      <i/>
      <sz val="14"/>
      <name val="Calibri"/>
      <family val="2"/>
      <scheme val="minor"/>
    </font>
    <font>
      <sz val="48"/>
      <color rgb="FF000000"/>
      <name val="Arial"/>
    </font>
    <font>
      <b/>
      <i/>
      <sz val="48"/>
      <color rgb="FF000000"/>
      <name val="Arial"/>
    </font>
    <font>
      <sz val="48"/>
      <color rgb="FF000000"/>
      <name val="Arial"/>
      <family val="2"/>
    </font>
    <font>
      <sz val="30"/>
      <color rgb="FF000000"/>
      <name val="Arial"/>
    </font>
    <font>
      <i/>
      <sz val="30"/>
      <color rgb="FF000000"/>
      <name val="Arial"/>
    </font>
    <font>
      <sz val="29"/>
      <color rgb="FF000000"/>
      <name val="Arial"/>
    </font>
    <font>
      <b/>
      <i/>
      <sz val="30"/>
      <color rgb="FF000000"/>
      <name val="Arial"/>
    </font>
    <font>
      <b/>
      <sz val="30"/>
      <color rgb="FF000000"/>
      <name val="Arial"/>
    </font>
  </fonts>
  <fills count="7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39997558519241921"/>
        <bgColor indexed="64"/>
      </patternFill>
    </fill>
    <fill>
      <patternFill patternType="solid">
        <fgColor theme="0"/>
        <bgColor indexed="64"/>
      </patternFill>
    </fill>
    <fill>
      <patternFill patternType="solid">
        <fgColor theme="2" tint="-0.499984740745262"/>
        <bgColor indexed="64"/>
      </patternFill>
    </fill>
    <fill>
      <patternFill patternType="solid">
        <fgColor rgb="FFFFFF00"/>
        <bgColor indexed="64"/>
      </patternFill>
    </fill>
    <fill>
      <patternFill patternType="solid">
        <fgColor theme="0" tint="-0.249977111117893"/>
        <bgColor indexed="64"/>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499984740745262"/>
        <bgColor indexed="64"/>
      </patternFill>
    </fill>
    <fill>
      <patternFill patternType="solid">
        <fgColor theme="4" tint="-0.499984740745262"/>
        <bgColor indexed="64"/>
      </patternFill>
    </fill>
    <fill>
      <patternFill patternType="solid">
        <fgColor theme="6" tint="-0.499984740745262"/>
        <bgColor indexed="64"/>
      </patternFill>
    </fill>
    <fill>
      <patternFill patternType="solid">
        <fgColor theme="4" tint="-0.249977111117893"/>
        <bgColor indexed="64"/>
      </patternFill>
    </fill>
    <fill>
      <patternFill patternType="solid">
        <fgColor theme="6" tint="-0.249977111117893"/>
        <bgColor indexed="64"/>
      </patternFill>
    </fill>
    <fill>
      <patternFill patternType="solid">
        <fgColor rgb="FFFFC000"/>
        <bgColor indexed="64"/>
      </patternFill>
    </fill>
    <fill>
      <patternFill patternType="solid">
        <fgColor theme="9" tint="0.39997558519241921"/>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0" tint="-0.34998626667073579"/>
        <bgColor indexed="64"/>
      </patternFill>
    </fill>
    <fill>
      <patternFill patternType="solid">
        <fgColor theme="0"/>
        <bgColor theme="4"/>
      </patternFill>
    </fill>
    <fill>
      <patternFill patternType="solid">
        <fgColor rgb="FF00539B"/>
        <bgColor indexed="64"/>
      </patternFill>
    </fill>
    <fill>
      <patternFill patternType="solid">
        <fgColor rgb="FF0070C0"/>
        <bgColor indexed="64"/>
      </patternFill>
    </fill>
    <fill>
      <patternFill patternType="solid">
        <fgColor rgb="FFFFFFFF"/>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rgb="FFFFFF00"/>
        <bgColor rgb="FF000000"/>
      </patternFill>
    </fill>
    <fill>
      <patternFill patternType="solid">
        <fgColor rgb="FFFABF8F"/>
        <bgColor rgb="FF000000"/>
      </patternFill>
    </fill>
  </fills>
  <borders count="5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style="medium">
        <color indexed="0"/>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right style="thin">
        <color theme="0" tint="-4.9989318521683403E-2"/>
      </right>
      <top style="thin">
        <color theme="0" tint="-4.9989318521683403E-2"/>
      </top>
      <bottom/>
      <diagonal/>
    </border>
    <border>
      <left/>
      <right style="thin">
        <color theme="0" tint="-4.9989318521683403E-2"/>
      </right>
      <top/>
      <bottom/>
      <diagonal/>
    </border>
    <border>
      <left/>
      <right style="thin">
        <color theme="0" tint="-4.9989318521683403E-2"/>
      </right>
      <top/>
      <bottom style="thin">
        <color theme="0" tint="-4.9989318521683403E-2"/>
      </bottom>
      <diagonal/>
    </border>
    <border>
      <left/>
      <right/>
      <top style="medium">
        <color indexed="64"/>
      </top>
      <bottom/>
      <diagonal/>
    </border>
    <border>
      <left/>
      <right/>
      <top/>
      <bottom style="medium">
        <color indexed="64"/>
      </bottom>
      <diagonal/>
    </border>
    <border>
      <left style="thin">
        <color theme="0"/>
      </left>
      <right style="thin">
        <color theme="0"/>
      </right>
      <top/>
      <bottom/>
      <diagonal/>
    </border>
    <border>
      <left style="thin">
        <color indexed="64"/>
      </left>
      <right style="thin">
        <color indexed="64"/>
      </right>
      <top style="thin">
        <color theme="4"/>
      </top>
      <bottom/>
      <diagonal/>
    </border>
    <border>
      <left style="thin">
        <color indexed="64"/>
      </left>
      <right style="thin">
        <color indexed="64"/>
      </right>
      <top style="thin">
        <color theme="4"/>
      </top>
      <bottom style="thin">
        <color indexed="64"/>
      </bottom>
      <diagonal/>
    </border>
    <border>
      <left style="thin">
        <color indexed="64"/>
      </left>
      <right style="thin">
        <color indexed="64"/>
      </right>
      <top/>
      <bottom style="thin">
        <color rgb="FF000000"/>
      </bottom>
      <diagonal/>
    </border>
    <border>
      <left style="thin">
        <color theme="0" tint="-0.14996795556505021"/>
      </left>
      <right style="thin">
        <color indexed="8"/>
      </right>
      <top style="thin">
        <color theme="0" tint="-0.14996795556505021"/>
      </top>
      <bottom style="thin">
        <color indexed="64"/>
      </bottom>
      <diagonal/>
    </border>
  </borders>
  <cellStyleXfs count="2614">
    <xf numFmtId="174" fontId="0" fillId="0" borderId="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174" fontId="6" fillId="2" borderId="0" applyNumberFormat="0" applyBorder="0" applyAlignment="0" applyProtection="0"/>
    <xf numFmtId="0" fontId="6" fillId="2" borderId="0" applyNumberFormat="0" applyBorder="0" applyAlignment="0" applyProtection="0"/>
    <xf numFmtId="174" fontId="6" fillId="3" borderId="0" applyNumberFormat="0" applyBorder="0" applyAlignment="0" applyProtection="0"/>
    <xf numFmtId="0" fontId="6" fillId="3" borderId="0" applyNumberFormat="0" applyBorder="0" applyAlignment="0" applyProtection="0"/>
    <xf numFmtId="174" fontId="6" fillId="4" borderId="0" applyNumberFormat="0" applyBorder="0" applyAlignment="0" applyProtection="0"/>
    <xf numFmtId="0" fontId="6" fillId="4"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6" borderId="0" applyNumberFormat="0" applyBorder="0" applyAlignment="0" applyProtection="0"/>
    <xf numFmtId="0" fontId="6" fillId="6" borderId="0" applyNumberFormat="0" applyBorder="0" applyAlignment="0" applyProtection="0"/>
    <xf numFmtId="174" fontId="6" fillId="7"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8" borderId="0" applyNumberFormat="0" applyBorder="0" applyAlignment="0" applyProtection="0"/>
    <xf numFmtId="0" fontId="6" fillId="11"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9" borderId="0" applyNumberFormat="0" applyBorder="0" applyAlignment="0" applyProtection="0"/>
    <xf numFmtId="0" fontId="6" fillId="9" borderId="0" applyNumberFormat="0" applyBorder="0" applyAlignment="0" applyProtection="0"/>
    <xf numFmtId="174" fontId="6" fillId="10" borderId="0" applyNumberFormat="0" applyBorder="0" applyAlignment="0" applyProtection="0"/>
    <xf numFmtId="0" fontId="6" fillId="10" borderId="0" applyNumberFormat="0" applyBorder="0" applyAlignment="0" applyProtection="0"/>
    <xf numFmtId="174" fontId="6" fillId="5" borderId="0" applyNumberFormat="0" applyBorder="0" applyAlignment="0" applyProtection="0"/>
    <xf numFmtId="0" fontId="6" fillId="5" borderId="0" applyNumberFormat="0" applyBorder="0" applyAlignment="0" applyProtection="0"/>
    <xf numFmtId="174" fontId="6" fillId="8" borderId="0" applyNumberFormat="0" applyBorder="0" applyAlignment="0" applyProtection="0"/>
    <xf numFmtId="0" fontId="6" fillId="8" borderId="0" applyNumberFormat="0" applyBorder="0" applyAlignment="0" applyProtection="0"/>
    <xf numFmtId="174" fontId="6" fillId="11" borderId="0" applyNumberFormat="0" applyBorder="0" applyAlignment="0" applyProtection="0"/>
    <xf numFmtId="0" fontId="6" fillId="11" borderId="0" applyNumberFormat="0" applyBorder="0" applyAlignment="0" applyProtection="0"/>
    <xf numFmtId="0" fontId="7" fillId="12"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74" fontId="7" fillId="12" borderId="0" applyNumberFormat="0" applyBorder="0" applyAlignment="0" applyProtection="0"/>
    <xf numFmtId="0" fontId="7" fillId="12" borderId="0" applyNumberFormat="0" applyBorder="0" applyAlignment="0" applyProtection="0"/>
    <xf numFmtId="174" fontId="7" fillId="9" borderId="0" applyNumberFormat="0" applyBorder="0" applyAlignment="0" applyProtection="0"/>
    <xf numFmtId="0" fontId="7" fillId="9" borderId="0" applyNumberFormat="0" applyBorder="0" applyAlignment="0" applyProtection="0"/>
    <xf numFmtId="174" fontId="7" fillId="10" borderId="0" applyNumberFormat="0" applyBorder="0" applyAlignment="0" applyProtection="0"/>
    <xf numFmtId="0" fontId="7" fillId="10"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9" borderId="0" applyNumberFormat="0" applyBorder="0" applyAlignment="0" applyProtection="0"/>
    <xf numFmtId="0" fontId="14" fillId="3" borderId="0" applyNumberFormat="0" applyBorder="0" applyAlignment="0" applyProtection="0"/>
    <xf numFmtId="174" fontId="8" fillId="4" borderId="0" applyNumberFormat="0" applyBorder="0" applyAlignment="0" applyProtection="0"/>
    <xf numFmtId="0" fontId="8" fillId="4" borderId="0" applyNumberFormat="0" applyBorder="0" applyAlignment="0" applyProtection="0"/>
    <xf numFmtId="0" fontId="9" fillId="20" borderId="1" applyNumberFormat="0" applyAlignment="0" applyProtection="0"/>
    <xf numFmtId="174" fontId="9" fillId="20" borderId="1" applyNumberFormat="0" applyAlignment="0" applyProtection="0"/>
    <xf numFmtId="0" fontId="9" fillId="20" borderId="1" applyNumberFormat="0" applyAlignment="0" applyProtection="0"/>
    <xf numFmtId="174" fontId="10" fillId="21" borderId="2" applyNumberFormat="0" applyAlignment="0" applyProtection="0"/>
    <xf numFmtId="0" fontId="10" fillId="21" borderId="2" applyNumberFormat="0" applyAlignment="0" applyProtection="0"/>
    <xf numFmtId="174" fontId="11" fillId="0" borderId="3" applyNumberFormat="0" applyFill="0" applyAlignment="0" applyProtection="0"/>
    <xf numFmtId="0" fontId="11" fillId="0" borderId="3" applyNumberFormat="0" applyFill="0" applyAlignment="0" applyProtection="0"/>
    <xf numFmtId="174" fontId="10" fillId="21" borderId="2" applyNumberFormat="0" applyAlignment="0" applyProtection="0"/>
    <xf numFmtId="0" fontId="10" fillId="21" borderId="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4" fontId="2" fillId="0" borderId="4"/>
    <xf numFmtId="174" fontId="12" fillId="0" borderId="0" applyNumberFormat="0" applyFill="0" applyBorder="0" applyAlignment="0" applyProtection="0"/>
    <xf numFmtId="0" fontId="12" fillId="0" borderId="0" applyNumberFormat="0" applyFill="0" applyBorder="0" applyAlignment="0" applyProtection="0"/>
    <xf numFmtId="174" fontId="7" fillId="16" borderId="0" applyNumberFormat="0" applyBorder="0" applyAlignment="0" applyProtection="0"/>
    <xf numFmtId="0" fontId="7" fillId="16" borderId="0" applyNumberFormat="0" applyBorder="0" applyAlignment="0" applyProtection="0"/>
    <xf numFmtId="174" fontId="7" fillId="17" borderId="0" applyNumberFormat="0" applyBorder="0" applyAlignment="0" applyProtection="0"/>
    <xf numFmtId="0" fontId="7" fillId="17" borderId="0" applyNumberFormat="0" applyBorder="0" applyAlignment="0" applyProtection="0"/>
    <xf numFmtId="174" fontId="7" fillId="18" borderId="0" applyNumberFormat="0" applyBorder="0" applyAlignment="0" applyProtection="0"/>
    <xf numFmtId="0" fontId="7" fillId="18" borderId="0" applyNumberFormat="0" applyBorder="0" applyAlignment="0" applyProtection="0"/>
    <xf numFmtId="174" fontId="7" fillId="13" borderId="0" applyNumberFormat="0" applyBorder="0" applyAlignment="0" applyProtection="0"/>
    <xf numFmtId="0" fontId="7" fillId="13" borderId="0" applyNumberFormat="0" applyBorder="0" applyAlignment="0" applyProtection="0"/>
    <xf numFmtId="174" fontId="7" fillId="14" borderId="0" applyNumberFormat="0" applyBorder="0" applyAlignment="0" applyProtection="0"/>
    <xf numFmtId="0" fontId="7" fillId="14" borderId="0" applyNumberFormat="0" applyBorder="0" applyAlignment="0" applyProtection="0"/>
    <xf numFmtId="174" fontId="7" fillId="19" borderId="0" applyNumberFormat="0" applyBorder="0" applyAlignment="0" applyProtection="0"/>
    <xf numFmtId="0" fontId="7" fillId="19"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2" fillId="0" borderId="0" applyFont="0" applyFill="0" applyBorder="0" applyAlignment="0" applyProtection="0"/>
    <xf numFmtId="0" fontId="18" fillId="0" borderId="0" applyNumberFormat="0" applyFill="0" applyBorder="0" applyAlignment="0" applyProtection="0"/>
    <xf numFmtId="174" fontId="8" fillId="4" borderId="0" applyNumberFormat="0" applyBorder="0" applyAlignment="0" applyProtection="0"/>
    <xf numFmtId="0" fontId="8" fillId="4" borderId="0" applyNumberFormat="0" applyBorder="0" applyAlignment="0" applyProtection="0"/>
    <xf numFmtId="174" fontId="19" fillId="0" borderId="5" applyNumberFormat="0" applyFill="0" applyAlignment="0" applyProtection="0"/>
    <xf numFmtId="0" fontId="19" fillId="0" borderId="5" applyNumberFormat="0" applyFill="0" applyAlignment="0" applyProtection="0"/>
    <xf numFmtId="0" fontId="20" fillId="0" borderId="6" applyNumberFormat="0" applyFill="0" applyAlignment="0" applyProtection="0"/>
    <xf numFmtId="0" fontId="12" fillId="0" borderId="7" applyNumberFormat="0" applyFill="0" applyAlignment="0" applyProtection="0"/>
    <xf numFmtId="174" fontId="12" fillId="0" borderId="0" applyNumberFormat="0" applyFill="0" applyBorder="0" applyAlignment="0" applyProtection="0"/>
    <xf numFmtId="0" fontId="12" fillId="0" borderId="0" applyNumberFormat="0" applyFill="0" applyBorder="0" applyAlignment="0" applyProtection="0"/>
    <xf numFmtId="174" fontId="26" fillId="0" borderId="0" applyNumberFormat="0" applyFill="0" applyBorder="0" applyAlignment="0" applyProtection="0">
      <alignment vertical="top"/>
      <protection locked="0"/>
    </xf>
    <xf numFmtId="174" fontId="14" fillId="3" borderId="0" applyNumberFormat="0" applyBorder="0" applyAlignment="0" applyProtection="0"/>
    <xf numFmtId="0" fontId="14" fillId="3" borderId="0" applyNumberFormat="0" applyBorder="0" applyAlignment="0" applyProtection="0"/>
    <xf numFmtId="174" fontId="13" fillId="7" borderId="1" applyNumberFormat="0" applyAlignment="0" applyProtection="0"/>
    <xf numFmtId="0" fontId="13" fillId="7" borderId="1" applyNumberFormat="0" applyAlignment="0" applyProtection="0"/>
    <xf numFmtId="174" fontId="11" fillId="0" borderId="3" applyNumberFormat="0" applyFill="0" applyAlignment="0" applyProtection="0"/>
    <xf numFmtId="0" fontId="11" fillId="0" borderId="3" applyNumberFormat="0" applyFill="0" applyAlignment="0" applyProtection="0"/>
    <xf numFmtId="43" fontId="31" fillId="0" borderId="0" applyFont="0" applyFill="0" applyBorder="0" applyAlignment="0" applyProtection="0"/>
    <xf numFmtId="43" fontId="2" fillId="0" borderId="0" applyFont="0" applyFill="0" applyBorder="0" applyAlignment="0" applyProtection="0"/>
    <xf numFmtId="166" fontId="31"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164" fontId="2" fillId="0" borderId="0" applyFont="0" applyFill="0" applyBorder="0" applyAlignment="0" applyProtection="0"/>
    <xf numFmtId="174" fontId="15" fillId="22" borderId="0" applyNumberFormat="0" applyBorder="0" applyAlignment="0" applyProtection="0"/>
    <xf numFmtId="0" fontId="15" fillId="22" borderId="0" applyNumberFormat="0" applyBorder="0" applyAlignment="0" applyProtection="0"/>
    <xf numFmtId="174" fontId="6" fillId="0" borderId="0"/>
    <xf numFmtId="174" fontId="2" fillId="0" borderId="0"/>
    <xf numFmtId="0" fontId="2"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6" fillId="0" borderId="0"/>
    <xf numFmtId="174" fontId="2" fillId="0" borderId="0"/>
    <xf numFmtId="0" fontId="2" fillId="0" borderId="0"/>
    <xf numFmtId="0" fontId="6" fillId="0" borderId="0"/>
    <xf numFmtId="174" fontId="31" fillId="0" borderId="0"/>
    <xf numFmtId="174" fontId="2" fillId="0" borderId="0"/>
    <xf numFmtId="174" fontId="2" fillId="0" borderId="0"/>
    <xf numFmtId="174" fontId="31" fillId="0" borderId="0"/>
    <xf numFmtId="0" fontId="2" fillId="0" borderId="0"/>
    <xf numFmtId="180" fontId="31" fillId="0" borderId="0"/>
    <xf numFmtId="174" fontId="2" fillId="0" borderId="0"/>
    <xf numFmtId="174" fontId="2" fillId="0" borderId="0"/>
    <xf numFmtId="0"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0" fontId="31" fillId="0" borderId="0"/>
    <xf numFmtId="174" fontId="28" fillId="0" borderId="0"/>
    <xf numFmtId="174" fontId="2" fillId="0" borderId="0"/>
    <xf numFmtId="0" fontId="2" fillId="0" borderId="0"/>
    <xf numFmtId="0" fontId="2"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174" fontId="2" fillId="0" borderId="0"/>
    <xf numFmtId="174" fontId="2" fillId="0" borderId="0"/>
    <xf numFmtId="0" fontId="2" fillId="0" borderId="0"/>
    <xf numFmtId="174" fontId="6" fillId="0" borderId="0"/>
    <xf numFmtId="174" fontId="24" fillId="0" borderId="0"/>
    <xf numFmtId="0" fontId="24" fillId="0" borderId="0"/>
    <xf numFmtId="0" fontId="6" fillId="0" borderId="0"/>
    <xf numFmtId="174" fontId="2" fillId="0" borderId="0"/>
    <xf numFmtId="0" fontId="2" fillId="0" borderId="0"/>
    <xf numFmtId="174" fontId="2" fillId="0" borderId="0"/>
    <xf numFmtId="174" fontId="2" fillId="0" borderId="0"/>
    <xf numFmtId="174" fontId="2" fillId="0" borderId="0"/>
    <xf numFmtId="0" fontId="2" fillId="0" borderId="0"/>
    <xf numFmtId="174"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174" fontId="2" fillId="0" borderId="0"/>
    <xf numFmtId="174" fontId="6" fillId="0" borderId="0"/>
    <xf numFmtId="174" fontId="2" fillId="0" borderId="0"/>
    <xf numFmtId="0" fontId="2" fillId="0" borderId="0"/>
    <xf numFmtId="0" fontId="6" fillId="0" borderId="0"/>
    <xf numFmtId="174" fontId="2" fillId="0" borderId="0"/>
    <xf numFmtId="174" fontId="2" fillId="0" borderId="0"/>
    <xf numFmtId="174" fontId="2" fillId="0" borderId="0"/>
    <xf numFmtId="0" fontId="2" fillId="0" borderId="0"/>
    <xf numFmtId="0" fontId="31" fillId="0" borderId="0"/>
    <xf numFmtId="180" fontId="31" fillId="0" borderId="0"/>
    <xf numFmtId="0" fontId="31" fillId="0" borderId="0"/>
    <xf numFmtId="180" fontId="31" fillId="0" borderId="0"/>
    <xf numFmtId="174" fontId="2" fillId="0" borderId="0"/>
    <xf numFmtId="0" fontId="2" fillId="0" borderId="0"/>
    <xf numFmtId="174" fontId="24" fillId="0" borderId="0"/>
    <xf numFmtId="174" fontId="2" fillId="0" borderId="0"/>
    <xf numFmtId="0" fontId="2" fillId="0" borderId="0"/>
    <xf numFmtId="0" fontId="24"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31" fillId="0" borderId="0"/>
    <xf numFmtId="174" fontId="24" fillId="0" borderId="0"/>
    <xf numFmtId="174" fontId="2" fillId="0" borderId="0"/>
    <xf numFmtId="0" fontId="2" fillId="0" borderId="0"/>
    <xf numFmtId="174" fontId="24" fillId="0" borderId="0"/>
    <xf numFmtId="0" fontId="24" fillId="0" borderId="0"/>
    <xf numFmtId="174" fontId="2" fillId="0" borderId="0"/>
    <xf numFmtId="0" fontId="2" fillId="0" borderId="0"/>
    <xf numFmtId="174" fontId="2" fillId="0" borderId="0"/>
    <xf numFmtId="174" fontId="2" fillId="0" borderId="0"/>
    <xf numFmtId="174" fontId="2" fillId="0" borderId="0"/>
    <xf numFmtId="0" fontId="24" fillId="0" borderId="0"/>
    <xf numFmtId="174" fontId="24" fillId="0" borderId="0"/>
    <xf numFmtId="174" fontId="2" fillId="0" borderId="0"/>
    <xf numFmtId="0" fontId="2" fillId="0" borderId="0"/>
    <xf numFmtId="174" fontId="24" fillId="0" borderId="0"/>
    <xf numFmtId="0" fontId="24" fillId="0" borderId="0"/>
    <xf numFmtId="174" fontId="2" fillId="0" borderId="0"/>
    <xf numFmtId="174" fontId="2" fillId="0" borderId="0"/>
    <xf numFmtId="174" fontId="2" fillId="0" borderId="0"/>
    <xf numFmtId="0" fontId="24" fillId="0" borderId="0"/>
    <xf numFmtId="174" fontId="6" fillId="0" borderId="0"/>
    <xf numFmtId="174" fontId="2" fillId="0" borderId="0"/>
    <xf numFmtId="0" fontId="2" fillId="0" borderId="0"/>
    <xf numFmtId="174" fontId="2" fillId="0" borderId="0"/>
    <xf numFmtId="0" fontId="2" fillId="0" borderId="0"/>
    <xf numFmtId="174" fontId="2" fillId="0" borderId="0"/>
    <xf numFmtId="174" fontId="2" fillId="0" borderId="0"/>
    <xf numFmtId="174" fontId="2" fillId="0" borderId="0"/>
    <xf numFmtId="0" fontId="6" fillId="0" borderId="0"/>
    <xf numFmtId="174" fontId="6" fillId="23" borderId="8" applyNumberFormat="0" applyFont="0" applyAlignment="0" applyProtection="0"/>
    <xf numFmtId="0" fontId="6" fillId="23" borderId="8" applyNumberFormat="0" applyFont="0" applyAlignment="0" applyProtection="0"/>
    <xf numFmtId="174" fontId="2" fillId="23" borderId="8" applyNumberFormat="0" applyFont="0" applyAlignment="0" applyProtection="0"/>
    <xf numFmtId="0" fontId="2" fillId="23" borderId="8" applyNumberFormat="0" applyFont="0" applyAlignment="0" applyProtection="0"/>
    <xf numFmtId="0" fontId="16" fillId="20" borderId="9"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4" fontId="16" fillId="20" borderId="9" applyNumberFormat="0" applyAlignment="0" applyProtection="0"/>
    <xf numFmtId="0" fontId="16" fillId="20" borderId="9" applyNumberFormat="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174" fontId="18" fillId="0" borderId="0" applyNumberFormat="0" applyFill="0" applyBorder="0" applyAlignment="0" applyProtection="0"/>
    <xf numFmtId="0" fontId="18" fillId="0" borderId="0" applyNumberFormat="0" applyFill="0" applyBorder="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19" fillId="0" borderId="5" applyNumberFormat="0" applyFill="0" applyAlignment="0" applyProtection="0"/>
    <xf numFmtId="0" fontId="19" fillId="0" borderId="5" applyNumberFormat="0" applyFill="0" applyAlignment="0" applyProtection="0"/>
    <xf numFmtId="174" fontId="20" fillId="0" borderId="6" applyNumberFormat="0" applyFill="0" applyAlignment="0" applyProtection="0"/>
    <xf numFmtId="0" fontId="20" fillId="0" borderId="6" applyNumberFormat="0" applyFill="0" applyAlignment="0" applyProtection="0"/>
    <xf numFmtId="174" fontId="12" fillId="0" borderId="7" applyNumberFormat="0" applyFill="0" applyAlignment="0" applyProtection="0"/>
    <xf numFmtId="0" fontId="12" fillId="0" borderId="7" applyNumberFormat="0" applyFill="0" applyAlignment="0" applyProtection="0"/>
    <xf numFmtId="174" fontId="21" fillId="0" borderId="0" applyNumberFormat="0" applyFill="0" applyBorder="0" applyAlignment="0" applyProtection="0"/>
    <xf numFmtId="0" fontId="21" fillId="0" borderId="0" applyNumberFormat="0" applyFill="0" applyBorder="0" applyAlignment="0" applyProtection="0"/>
    <xf numFmtId="174" fontId="22" fillId="0" borderId="10" applyNumberFormat="0" applyFill="0" applyAlignment="0" applyProtection="0"/>
    <xf numFmtId="0" fontId="22" fillId="0" borderId="10" applyNumberFormat="0" applyFill="0" applyAlignment="0" applyProtection="0"/>
    <xf numFmtId="174" fontId="17" fillId="0" borderId="0" applyNumberFormat="0" applyFill="0" applyBorder="0" applyAlignment="0" applyProtection="0"/>
    <xf numFmtId="0" fontId="17" fillId="0" borderId="0" applyNumberFormat="0" applyFill="0" applyBorder="0" applyAlignment="0" applyProtection="0"/>
    <xf numFmtId="0" fontId="31" fillId="0" borderId="0"/>
    <xf numFmtId="0" fontId="1" fillId="0" borderId="10" applyNumberFormat="0" applyFill="0" applyAlignment="0" applyProtection="0"/>
    <xf numFmtId="0" fontId="31" fillId="0" borderId="0"/>
    <xf numFmtId="164" fontId="2"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2" fillId="0" borderId="0"/>
    <xf numFmtId="174" fontId="31" fillId="0" borderId="0"/>
    <xf numFmtId="0" fontId="31" fillId="0" borderId="0"/>
    <xf numFmtId="0" fontId="1" fillId="0" borderId="10" applyNumberFormat="0" applyFill="0" applyAlignment="0" applyProtection="0"/>
    <xf numFmtId="0" fontId="31" fillId="0" borderId="0"/>
    <xf numFmtId="0" fontId="31" fillId="0" borderId="0"/>
    <xf numFmtId="0" fontId="31" fillId="0" borderId="0"/>
    <xf numFmtId="43" fontId="2" fillId="0" borderId="0" applyFont="0" applyFill="0" applyBorder="0" applyAlignment="0" applyProtection="0"/>
    <xf numFmtId="0" fontId="2" fillId="0" borderId="0">
      <alignment wrapText="1"/>
    </xf>
    <xf numFmtId="0" fontId="2" fillId="0" borderId="0">
      <alignment wrapText="1"/>
    </xf>
    <xf numFmtId="0" fontId="31" fillId="0" borderId="0"/>
    <xf numFmtId="0" fontId="67" fillId="0" borderId="0">
      <alignment wrapText="1"/>
    </xf>
    <xf numFmtId="0" fontId="31" fillId="0" borderId="0"/>
    <xf numFmtId="0" fontId="31" fillId="0" borderId="0"/>
    <xf numFmtId="0" fontId="2" fillId="0" borderId="0">
      <alignment wrapText="1"/>
    </xf>
    <xf numFmtId="0" fontId="31" fillId="0" borderId="0"/>
    <xf numFmtId="0" fontId="31" fillId="0" borderId="0"/>
    <xf numFmtId="0" fontId="31" fillId="0" borderId="0"/>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70" fillId="0" borderId="0">
      <alignment wrapText="1"/>
    </xf>
    <xf numFmtId="0" fontId="31" fillId="0" borderId="0"/>
    <xf numFmtId="43" fontId="2" fillId="0" borderId="0" applyFont="0" applyFill="0" applyBorder="0" applyAlignment="0" applyProtection="0"/>
    <xf numFmtId="0" fontId="2" fillId="0" borderId="0"/>
    <xf numFmtId="0" fontId="2" fillId="0" borderId="0"/>
    <xf numFmtId="182" fontId="2" fillId="0" borderId="0" applyFont="0" applyFill="0" applyBorder="0" applyAlignment="0" applyProtection="0"/>
    <xf numFmtId="174" fontId="2" fillId="0" borderId="0"/>
    <xf numFmtId="174" fontId="31" fillId="0" borderId="0"/>
    <xf numFmtId="174"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183" fontId="2" fillId="0" borderId="0" applyFont="0" applyFill="0" applyBorder="0" applyAlignment="0" applyProtection="0"/>
    <xf numFmtId="178" fontId="2" fillId="0" borderId="0" applyFont="0" applyFill="0" applyBorder="0" applyAlignment="0" applyProtection="0"/>
    <xf numFmtId="182" fontId="2" fillId="0" borderId="0" applyFont="0" applyFill="0" applyBorder="0" applyAlignment="0" applyProtection="0"/>
    <xf numFmtId="0" fontId="75" fillId="0" borderId="0" applyNumberFormat="0" applyFill="0" applyBorder="0" applyAlignment="0" applyProtection="0">
      <alignment vertical="top"/>
      <protection locked="0"/>
    </xf>
    <xf numFmtId="0" fontId="75"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0" fontId="76" fillId="0" borderId="0" applyNumberFormat="0" applyFill="0" applyBorder="0" applyAlignment="0" applyProtection="0">
      <alignment vertical="top"/>
      <protection locked="0"/>
    </xf>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alignment wrapText="1"/>
    </xf>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4" fillId="0" borderId="0" applyFont="0" applyFill="0" applyBorder="0" applyAlignment="0" applyProtection="0"/>
    <xf numFmtId="43" fontId="2" fillId="0" borderId="0" applyFont="0" applyFill="0" applyBorder="0" applyAlignment="0" applyProtection="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24" fillId="0" borderId="0"/>
    <xf numFmtId="0" fontId="24"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0" fontId="2" fillId="0" borderId="0"/>
    <xf numFmtId="0" fontId="31" fillId="0" borderId="0"/>
    <xf numFmtId="174" fontId="31" fillId="0" borderId="0"/>
    <xf numFmtId="174"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0" fontId="31" fillId="0" borderId="0"/>
    <xf numFmtId="0" fontId="31" fillId="0" borderId="0"/>
    <xf numFmtId="0"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182"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0" fontId="2" fillId="0" borderId="0"/>
    <xf numFmtId="174" fontId="31" fillId="0" borderId="0"/>
    <xf numFmtId="174" fontId="31" fillId="0" borderId="0"/>
    <xf numFmtId="174" fontId="31" fillId="0" borderId="0"/>
    <xf numFmtId="174" fontId="31" fillId="0" borderId="0"/>
    <xf numFmtId="0" fontId="2" fillId="0" borderId="0"/>
    <xf numFmtId="0" fontId="2" fillId="0" borderId="0">
      <alignment wrapText="1"/>
    </xf>
    <xf numFmtId="0" fontId="31" fillId="0" borderId="0"/>
    <xf numFmtId="0" fontId="2" fillId="0" borderId="0">
      <alignment wrapText="1"/>
    </xf>
    <xf numFmtId="0" fontId="24" fillId="0" borderId="0"/>
    <xf numFmtId="0" fontId="2" fillId="0" borderId="0"/>
    <xf numFmtId="0" fontId="24" fillId="0" borderId="0"/>
    <xf numFmtId="0" fontId="31" fillId="0" borderId="0"/>
    <xf numFmtId="0" fontId="31" fillId="0" borderId="0"/>
    <xf numFmtId="0" fontId="31" fillId="0" borderId="0"/>
    <xf numFmtId="0" fontId="2" fillId="0" borderId="0"/>
    <xf numFmtId="0" fontId="24" fillId="0" borderId="0"/>
    <xf numFmtId="0" fontId="24"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174" fontId="3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8" fontId="79" fillId="0" borderId="0"/>
    <xf numFmtId="0" fontId="80" fillId="0" borderId="0"/>
    <xf numFmtId="176" fontId="80" fillId="0" borderId="0" applyFont="0" applyFill="0" applyBorder="0" applyAlignment="0" applyProtection="0"/>
    <xf numFmtId="9" fontId="80" fillId="0" borderId="0" applyFont="0" applyFill="0" applyBorder="0" applyAlignment="0" applyProtection="0"/>
    <xf numFmtId="0" fontId="31" fillId="0" borderId="0"/>
    <xf numFmtId="0" fontId="31" fillId="0" borderId="0"/>
    <xf numFmtId="180" fontId="31" fillId="0" borderId="0"/>
    <xf numFmtId="0" fontId="81"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2" fillId="0" borderId="0">
      <alignment wrapText="1"/>
    </xf>
    <xf numFmtId="0" fontId="82" fillId="0" borderId="0">
      <alignment wrapText="1"/>
    </xf>
    <xf numFmtId="0" fontId="2" fillId="0" borderId="0"/>
    <xf numFmtId="0" fontId="84" fillId="0" borderId="0"/>
    <xf numFmtId="0" fontId="2" fillId="0" borderId="0">
      <alignment wrapText="1"/>
    </xf>
    <xf numFmtId="0" fontId="85" fillId="0" borderId="0"/>
    <xf numFmtId="0" fontId="87" fillId="0" borderId="0"/>
    <xf numFmtId="176" fontId="87" fillId="0" borderId="0" applyFont="0" applyFill="0" applyBorder="0" applyAlignment="0" applyProtection="0"/>
    <xf numFmtId="9" fontId="87" fillId="0" borderId="0" applyFont="0" applyFill="0" applyBorder="0" applyAlignment="0" applyProtection="0"/>
    <xf numFmtId="0" fontId="2" fillId="0" borderId="0">
      <alignment wrapText="1"/>
    </xf>
    <xf numFmtId="43" fontId="31" fillId="0" borderId="0" applyFont="0" applyFill="0" applyBorder="0" applyAlignment="0" applyProtection="0"/>
    <xf numFmtId="9" fontId="2" fillId="0" borderId="0" applyFont="0" applyFill="0" applyBorder="0" applyAlignment="0" applyProtection="0"/>
    <xf numFmtId="0" fontId="88" fillId="0" borderId="0"/>
    <xf numFmtId="176" fontId="2" fillId="0" borderId="0" applyFont="0" applyFill="0" applyBorder="0" applyAlignment="0" applyProtection="0"/>
    <xf numFmtId="9" fontId="2" fillId="0" borderId="0" applyFont="0" applyFill="0" applyBorder="0" applyAlignment="0" applyProtection="0"/>
    <xf numFmtId="0" fontId="24" fillId="0" borderId="0"/>
    <xf numFmtId="43" fontId="2" fillId="0" borderId="0" applyFont="0" applyFill="0" applyBorder="0" applyAlignment="0" applyProtection="0"/>
    <xf numFmtId="0" fontId="31" fillId="0" borderId="0"/>
    <xf numFmtId="174" fontId="89" fillId="0" borderId="0" applyNumberFormat="0" applyFill="0" applyBorder="0" applyAlignment="0" applyProtection="0">
      <alignment vertical="top"/>
      <protection locked="0"/>
    </xf>
    <xf numFmtId="0" fontId="31" fillId="0" borderId="0"/>
    <xf numFmtId="190" fontId="2" fillId="0" borderId="0"/>
    <xf numFmtId="191" fontId="2" fillId="0" borderId="0" applyFont="0" applyFill="0" applyBorder="0" applyAlignment="0" applyProtection="0"/>
    <xf numFmtId="0" fontId="31" fillId="0" borderId="0"/>
    <xf numFmtId="0" fontId="31" fillId="0" borderId="0"/>
    <xf numFmtId="0" fontId="31" fillId="0" borderId="0"/>
    <xf numFmtId="0" fontId="91" fillId="0" borderId="0"/>
    <xf numFmtId="0" fontId="92" fillId="0" borderId="0"/>
    <xf numFmtId="176" fontId="92" fillId="0" borderId="0" applyFont="0" applyFill="0" applyBorder="0" applyAlignment="0" applyProtection="0"/>
    <xf numFmtId="9" fontId="92" fillId="0" borderId="0" applyFont="0" applyFill="0" applyBorder="0" applyAlignment="0" applyProtection="0"/>
    <xf numFmtId="0" fontId="96" fillId="0" borderId="0"/>
    <xf numFmtId="0" fontId="24" fillId="0" borderId="0"/>
    <xf numFmtId="0" fontId="97" fillId="0" borderId="0" applyNumberFormat="0" applyFill="0" applyBorder="0" applyAlignment="0" applyProtection="0"/>
    <xf numFmtId="0" fontId="2" fillId="0" borderId="0"/>
    <xf numFmtId="0" fontId="98" fillId="0" borderId="0"/>
    <xf numFmtId="0" fontId="99" fillId="0" borderId="18" applyNumberFormat="0" applyFill="0" applyAlignment="0" applyProtection="0"/>
    <xf numFmtId="0" fontId="100" fillId="0" borderId="19" applyNumberFormat="0" applyFill="0" applyAlignment="0" applyProtection="0"/>
    <xf numFmtId="0" fontId="101" fillId="29" borderId="0" applyNumberFormat="0" applyBorder="0" applyAlignment="0" applyProtection="0"/>
    <xf numFmtId="0" fontId="102" fillId="30" borderId="0" applyNumberFormat="0" applyBorder="0" applyAlignment="0" applyProtection="0"/>
    <xf numFmtId="0" fontId="103" fillId="31" borderId="21" applyNumberFormat="0" applyAlignment="0" applyProtection="0"/>
    <xf numFmtId="0" fontId="104" fillId="31" borderId="20" applyNumberFormat="0" applyAlignment="0" applyProtection="0"/>
    <xf numFmtId="0" fontId="105" fillId="0" borderId="0" applyNumberFormat="0" applyFill="0" applyBorder="0" applyAlignment="0" applyProtection="0"/>
    <xf numFmtId="0" fontId="34" fillId="0" borderId="22" applyNumberFormat="0" applyFill="0" applyAlignment="0" applyProtection="0"/>
    <xf numFmtId="0" fontId="32" fillId="32" borderId="0" applyNumberFormat="0" applyBorder="0" applyAlignment="0" applyProtection="0"/>
    <xf numFmtId="0" fontId="31" fillId="33" borderId="0" applyNumberFormat="0" applyBorder="0" applyAlignment="0" applyProtection="0"/>
    <xf numFmtId="0" fontId="31" fillId="34" borderId="0" applyNumberFormat="0" applyBorder="0" applyAlignment="0" applyProtection="0"/>
    <xf numFmtId="0" fontId="32" fillId="35" borderId="0" applyNumberFormat="0" applyBorder="0" applyAlignment="0" applyProtection="0"/>
    <xf numFmtId="0" fontId="32" fillId="36" borderId="0" applyNumberFormat="0" applyBorder="0" applyAlignment="0" applyProtection="0"/>
    <xf numFmtId="0" fontId="31" fillId="37" borderId="0" applyNumberFormat="0" applyBorder="0" applyAlignment="0" applyProtection="0"/>
    <xf numFmtId="0" fontId="31" fillId="38" borderId="0" applyNumberFormat="0" applyBorder="0" applyAlignment="0" applyProtection="0"/>
    <xf numFmtId="0" fontId="32" fillId="39" borderId="0" applyNumberFormat="0" applyBorder="0" applyAlignment="0" applyProtection="0"/>
    <xf numFmtId="0" fontId="32" fillId="40" borderId="0" applyNumberFormat="0" applyBorder="0" applyAlignment="0" applyProtection="0"/>
    <xf numFmtId="0" fontId="31" fillId="41" borderId="0" applyNumberFormat="0" applyBorder="0" applyAlignment="0" applyProtection="0"/>
    <xf numFmtId="0" fontId="31" fillId="42" borderId="0" applyNumberFormat="0" applyBorder="0" applyAlignment="0" applyProtection="0"/>
    <xf numFmtId="0" fontId="32" fillId="43" borderId="0" applyNumberFormat="0" applyBorder="0" applyAlignment="0" applyProtection="0"/>
    <xf numFmtId="0" fontId="32" fillId="44" borderId="0" applyNumberFormat="0" applyBorder="0" applyAlignment="0" applyProtection="0"/>
    <xf numFmtId="0" fontId="31" fillId="45" borderId="0" applyNumberFormat="0" applyBorder="0" applyAlignment="0" applyProtection="0"/>
    <xf numFmtId="0" fontId="31" fillId="46" borderId="0" applyNumberFormat="0" applyBorder="0" applyAlignment="0" applyProtection="0"/>
    <xf numFmtId="0" fontId="32" fillId="47" borderId="0" applyNumberFormat="0" applyBorder="0" applyAlignment="0" applyProtection="0"/>
    <xf numFmtId="0" fontId="32" fillId="48" borderId="0" applyNumberFormat="0" applyBorder="0" applyAlignment="0" applyProtection="0"/>
    <xf numFmtId="0" fontId="31" fillId="49" borderId="0" applyNumberFormat="0" applyBorder="0" applyAlignment="0" applyProtection="0"/>
    <xf numFmtId="0" fontId="31" fillId="50"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1" fillId="53" borderId="0" applyNumberFormat="0" applyBorder="0" applyAlignment="0" applyProtection="0"/>
    <xf numFmtId="0" fontId="31" fillId="54" borderId="0" applyNumberFormat="0" applyBorder="0" applyAlignment="0" applyProtection="0"/>
    <xf numFmtId="0" fontId="32" fillId="55" borderId="0" applyNumberFormat="0" applyBorder="0" applyAlignment="0" applyProtection="0"/>
    <xf numFmtId="0" fontId="31" fillId="0" borderId="0"/>
    <xf numFmtId="0" fontId="106" fillId="0" borderId="0" applyNumberFormat="0" applyFill="0" applyBorder="0" applyAlignment="0" applyProtection="0"/>
    <xf numFmtId="0" fontId="31" fillId="0" borderId="0"/>
    <xf numFmtId="0" fontId="31" fillId="0" borderId="0"/>
    <xf numFmtId="0" fontId="31" fillId="0" borderId="0"/>
    <xf numFmtId="43" fontId="31" fillId="0" borderId="0" applyFont="0" applyFill="0" applyBorder="0" applyAlignment="0" applyProtection="0"/>
    <xf numFmtId="178" fontId="2" fillId="0" borderId="0" applyFont="0" applyFill="0" applyBorder="0" applyAlignment="0" applyProtection="0"/>
    <xf numFmtId="0" fontId="107" fillId="0" borderId="0" applyNumberForma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165" fontId="5"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108" fillId="0" borderId="0"/>
    <xf numFmtId="0" fontId="109" fillId="0" borderId="0"/>
    <xf numFmtId="0" fontId="2" fillId="0" borderId="0"/>
    <xf numFmtId="0" fontId="2" fillId="0" borderId="0"/>
    <xf numFmtId="0" fontId="108" fillId="0" borderId="0"/>
    <xf numFmtId="0" fontId="5" fillId="0" borderId="0"/>
    <xf numFmtId="0" fontId="109"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31"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108" fillId="0" borderId="0"/>
    <xf numFmtId="0" fontId="5" fillId="0" borderId="0"/>
    <xf numFmtId="0" fontId="5"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5" fillId="0" borderId="0"/>
    <xf numFmtId="0" fontId="2" fillId="0" borderId="0"/>
    <xf numFmtId="0" fontId="2" fillId="0" borderId="0"/>
    <xf numFmtId="0" fontId="5"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43" fontId="31" fillId="0" borderId="0" applyFont="0" applyFill="0" applyBorder="0" applyAlignment="0" applyProtection="0"/>
    <xf numFmtId="178"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167"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2"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9" fontId="31" fillId="0" borderId="0" applyFont="0" applyFill="0" applyBorder="0" applyAlignment="0" applyProtection="0"/>
    <xf numFmtId="0" fontId="31" fillId="0" borderId="0"/>
    <xf numFmtId="0" fontId="31" fillId="0" borderId="0"/>
    <xf numFmtId="0" fontId="31" fillId="0" borderId="0"/>
    <xf numFmtId="0" fontId="110" fillId="0" borderId="0"/>
    <xf numFmtId="9" fontId="31" fillId="0" borderId="0" applyFont="0" applyFill="0" applyBorder="0" applyAlignment="0" applyProtection="0"/>
    <xf numFmtId="0" fontId="2" fillId="0" borderId="0"/>
    <xf numFmtId="0" fontId="24"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0" fontId="115" fillId="0" borderId="0"/>
    <xf numFmtId="182"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44" fontId="31" fillId="0" borderId="0" applyFont="0" applyFill="0" applyBorder="0" applyAlignment="0" applyProtection="0"/>
    <xf numFmtId="0" fontId="31" fillId="0" borderId="0"/>
    <xf numFmtId="44" fontId="31" fillId="0" borderId="0" applyFont="0" applyFill="0" applyBorder="0" applyAlignment="0" applyProtection="0"/>
    <xf numFmtId="44" fontId="31" fillId="0" borderId="0" applyFont="0" applyFill="0" applyBorder="0" applyAlignment="0" applyProtection="0"/>
    <xf numFmtId="174" fontId="31" fillId="0" borderId="0"/>
    <xf numFmtId="180" fontId="31" fillId="0" borderId="0"/>
    <xf numFmtId="176" fontId="2" fillId="0" borderId="0" applyFont="0" applyFill="0" applyBorder="0" applyAlignment="0" applyProtection="0"/>
    <xf numFmtId="9" fontId="2" fillId="0" borderId="0" applyFont="0" applyFill="0" applyBorder="0" applyAlignment="0" applyProtection="0"/>
    <xf numFmtId="0" fontId="31" fillId="0" borderId="0"/>
    <xf numFmtId="9" fontId="31" fillId="0" borderId="0" applyFont="0" applyFill="0" applyBorder="0" applyAlignment="0" applyProtection="0"/>
    <xf numFmtId="43" fontId="31" fillId="0" borderId="0" applyFont="0" applyFill="0" applyBorder="0" applyAlignment="0" applyProtection="0"/>
    <xf numFmtId="9" fontId="5" fillId="0" borderId="0" applyFont="0" applyFill="0" applyBorder="0" applyAlignment="0" applyProtection="0"/>
    <xf numFmtId="0" fontId="31" fillId="0" borderId="0"/>
    <xf numFmtId="43" fontId="31" fillId="0" borderId="0" applyFont="0" applyFill="0" applyBorder="0" applyAlignment="0" applyProtection="0"/>
    <xf numFmtId="43" fontId="31" fillId="0" borderId="0" applyFont="0" applyFill="0" applyBorder="0" applyAlignment="0" applyProtection="0"/>
    <xf numFmtId="0" fontId="26" fillId="0" borderId="0" applyNumberFormat="0" applyFill="0" applyBorder="0" applyAlignment="0" applyProtection="0">
      <alignment vertical="top"/>
      <protection locked="0"/>
    </xf>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31" fillId="0" borderId="0"/>
    <xf numFmtId="0" fontId="31" fillId="0" borderId="0"/>
    <xf numFmtId="0" fontId="31" fillId="0" borderId="0"/>
    <xf numFmtId="0" fontId="40" fillId="0" borderId="0"/>
    <xf numFmtId="0" fontId="31" fillId="0" borderId="0"/>
    <xf numFmtId="0" fontId="5" fillId="0" borderId="0"/>
    <xf numFmtId="0" fontId="5" fillId="0" borderId="0"/>
    <xf numFmtId="0" fontId="9" fillId="20"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16" fillId="20" borderId="29" applyNumberFormat="0" applyAlignment="0" applyProtection="0"/>
    <xf numFmtId="0" fontId="1" fillId="0" borderId="30" applyNumberFormat="0" applyFill="0" applyAlignment="0" applyProtection="0"/>
    <xf numFmtId="0" fontId="9" fillId="20" borderId="27" applyNumberFormat="0" applyAlignment="0" applyProtection="0"/>
    <xf numFmtId="0" fontId="13" fillId="7" borderId="27" applyNumberFormat="0" applyAlignment="0" applyProtection="0"/>
    <xf numFmtId="0" fontId="2" fillId="23" borderId="28" applyNumberFormat="0" applyFont="0" applyAlignment="0" applyProtection="0"/>
    <xf numFmtId="0" fontId="16" fillId="20" borderId="29" applyNumberFormat="0" applyAlignment="0" applyProtection="0"/>
    <xf numFmtId="0" fontId="9" fillId="20" borderId="27" applyNumberFormat="0" applyAlignment="0" applyProtection="0"/>
    <xf numFmtId="0" fontId="9" fillId="20" borderId="27" applyNumberFormat="0" applyAlignment="0" applyProtection="0"/>
    <xf numFmtId="0" fontId="13" fillId="7" borderId="27" applyNumberFormat="0" applyAlignment="0" applyProtection="0"/>
    <xf numFmtId="0" fontId="13" fillId="7" borderId="27" applyNumberFormat="0" applyAlignment="0" applyProtection="0"/>
    <xf numFmtId="0" fontId="6" fillId="23" borderId="28" applyNumberFormat="0" applyFont="0" applyAlignment="0" applyProtection="0"/>
    <xf numFmtId="0" fontId="2" fillId="23" borderId="28" applyNumberFormat="0" applyFont="0" applyAlignment="0" applyProtection="0"/>
    <xf numFmtId="0" fontId="16" fillId="20" borderId="29" applyNumberFormat="0" applyAlignment="0" applyProtection="0"/>
    <xf numFmtId="0" fontId="16" fillId="20" borderId="29" applyNumberFormat="0" applyAlignment="0" applyProtection="0"/>
    <xf numFmtId="0" fontId="1" fillId="0" borderId="30" applyNumberFormat="0" applyFill="0" applyAlignment="0" applyProtection="0"/>
    <xf numFmtId="0" fontId="1" fillId="0" borderId="30" applyNumberFormat="0" applyFill="0" applyAlignment="0" applyProtection="0"/>
    <xf numFmtId="0" fontId="1" fillId="0" borderId="30" applyNumberFormat="0" applyFill="0" applyAlignment="0" applyProtection="0"/>
    <xf numFmtId="0" fontId="117" fillId="0" borderId="0"/>
    <xf numFmtId="0" fontId="118" fillId="0" borderId="0"/>
    <xf numFmtId="176" fontId="118" fillId="0" borderId="0" applyFont="0" applyFill="0" applyBorder="0" applyAlignment="0" applyProtection="0"/>
    <xf numFmtId="9" fontId="118" fillId="0" borderId="0" applyFont="0" applyFill="0" applyBorder="0" applyAlignment="0" applyProtection="0"/>
    <xf numFmtId="180" fontId="31" fillId="0" borderId="0"/>
    <xf numFmtId="0" fontId="5" fillId="0" borderId="0"/>
    <xf numFmtId="0" fontId="134" fillId="0" borderId="0"/>
    <xf numFmtId="176" fontId="134" fillId="0" borderId="0" applyFont="0" applyFill="0" applyBorder="0" applyAlignment="0" applyProtection="0"/>
    <xf numFmtId="9" fontId="134" fillId="0" borderId="0" applyFont="0" applyFill="0" applyBorder="0" applyAlignment="0" applyProtection="0"/>
    <xf numFmtId="174" fontId="2" fillId="0" borderId="0"/>
    <xf numFmtId="0" fontId="137" fillId="0" borderId="0"/>
    <xf numFmtId="0" fontId="31" fillId="0" borderId="0"/>
    <xf numFmtId="0" fontId="31" fillId="0" borderId="0"/>
    <xf numFmtId="43" fontId="31" fillId="0" borderId="0" applyFont="0" applyFill="0" applyBorder="0" applyAlignment="0" applyProtection="0"/>
    <xf numFmtId="0" fontId="43" fillId="0" borderId="0"/>
    <xf numFmtId="0" fontId="138" fillId="0" borderId="0"/>
    <xf numFmtId="0" fontId="31" fillId="0" borderId="0"/>
    <xf numFmtId="43" fontId="2" fillId="0" borderId="0" applyFont="0" applyFill="0" applyBorder="0" applyAlignment="0" applyProtection="0"/>
    <xf numFmtId="0" fontId="31" fillId="0" borderId="0"/>
    <xf numFmtId="0" fontId="2" fillId="0" borderId="0">
      <alignment wrapText="1"/>
    </xf>
    <xf numFmtId="180" fontId="31" fillId="0" borderId="0"/>
    <xf numFmtId="0" fontId="31" fillId="0" borderId="0"/>
    <xf numFmtId="9" fontId="31" fillId="0" borderId="0" applyFont="0" applyFill="0" applyBorder="0" applyAlignment="0" applyProtection="0"/>
    <xf numFmtId="43" fontId="31" fillId="0" borderId="0" applyFont="0" applyFill="0" applyBorder="0" applyAlignment="0" applyProtection="0"/>
    <xf numFmtId="0" fontId="31" fillId="0" borderId="0"/>
    <xf numFmtId="43" fontId="31" fillId="0" borderId="0" applyFont="0" applyFill="0" applyBorder="0" applyAlignment="0" applyProtection="0"/>
    <xf numFmtId="0" fontId="31" fillId="0" borderId="0"/>
    <xf numFmtId="0" fontId="31" fillId="0" borderId="0"/>
    <xf numFmtId="43" fontId="31" fillId="0" borderId="0" applyFont="0" applyFill="0" applyBorder="0" applyAlignment="0" applyProtection="0"/>
    <xf numFmtId="43" fontId="2" fillId="0" borderId="0" applyFont="0" applyFill="0" applyBorder="0" applyAlignment="0" applyProtection="0"/>
    <xf numFmtId="176" fontId="2" fillId="0" borderId="0" applyFont="0" applyFill="0" applyBorder="0" applyAlignment="0" applyProtection="0"/>
    <xf numFmtId="9" fontId="2" fillId="0" borderId="0" applyFont="0" applyFill="0" applyBorder="0" applyAlignment="0" applyProtection="0"/>
    <xf numFmtId="0" fontId="31" fillId="0" borderId="0"/>
    <xf numFmtId="0" fontId="139" fillId="0" borderId="0" applyNumberFormat="0" applyFill="0" applyBorder="0" applyAlignment="0" applyProtection="0"/>
    <xf numFmtId="43" fontId="31" fillId="0" borderId="0" applyFont="0" applyFill="0" applyBorder="0" applyAlignment="0" applyProtection="0"/>
    <xf numFmtId="9" fontId="31" fillId="0" borderId="0" applyFont="0" applyFill="0" applyBorder="0" applyAlignment="0" applyProtection="0"/>
    <xf numFmtId="0" fontId="140" fillId="0" borderId="0" applyNumberFormat="0" applyFill="0" applyBorder="0" applyAlignment="0" applyProtection="0"/>
    <xf numFmtId="0" fontId="31" fillId="0" borderId="0"/>
    <xf numFmtId="180" fontId="31" fillId="0" borderId="0"/>
    <xf numFmtId="0" fontId="31" fillId="0" borderId="0"/>
    <xf numFmtId="9" fontId="31" fillId="0" borderId="0" applyFont="0" applyFill="0" applyBorder="0" applyAlignment="0" applyProtection="0"/>
    <xf numFmtId="0" fontId="31" fillId="0" borderId="0"/>
    <xf numFmtId="0" fontId="31" fillId="0" borderId="0"/>
    <xf numFmtId="43" fontId="2"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0" fontId="31" fillId="0" borderId="0"/>
    <xf numFmtId="198" fontId="31" fillId="0" borderId="0" applyFont="0" applyFill="0" applyBorder="0" applyAlignment="0" applyProtection="0"/>
    <xf numFmtId="0" fontId="2" fillId="0" borderId="0"/>
    <xf numFmtId="0" fontId="230" fillId="0" borderId="0"/>
    <xf numFmtId="176" fontId="230" fillId="0" borderId="0" applyFont="0" applyFill="0" applyBorder="0" applyAlignment="0" applyProtection="0"/>
    <xf numFmtId="9" fontId="230" fillId="0" borderId="0" applyFont="0" applyFill="0" applyBorder="0" applyAlignment="0" applyProtection="0"/>
    <xf numFmtId="9" fontId="31" fillId="0" borderId="0" applyFont="0" applyFill="0" applyBorder="0" applyAlignment="0" applyProtection="0"/>
    <xf numFmtId="0" fontId="2" fillId="0" borderId="0">
      <alignment wrapText="1"/>
    </xf>
    <xf numFmtId="165" fontId="2" fillId="0" borderId="0" applyFont="0" applyFill="0" applyBorder="0" applyAlignment="0" applyProtection="0"/>
    <xf numFmtId="165" fontId="31" fillId="0" borderId="0" applyFont="0" applyFill="0" applyBorder="0" applyAlignment="0" applyProtection="0"/>
    <xf numFmtId="165" fontId="2" fillId="0" borderId="0" applyFont="0" applyFill="0" applyBorder="0" applyAlignment="0" applyProtection="0"/>
    <xf numFmtId="44" fontId="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251" fillId="0" borderId="0">
      <alignment wrapText="1"/>
    </xf>
    <xf numFmtId="0" fontId="31" fillId="0" borderId="0"/>
    <xf numFmtId="0" fontId="255" fillId="0" borderId="0">
      <alignment wrapText="1"/>
    </xf>
    <xf numFmtId="0" fontId="31" fillId="0" borderId="0"/>
    <xf numFmtId="0" fontId="260" fillId="0" borderId="0">
      <alignment wrapText="1"/>
    </xf>
    <xf numFmtId="165" fontId="2" fillId="0" borderId="0" applyFont="0" applyFill="0" applyBorder="0" applyAlignment="0" applyProtection="0"/>
    <xf numFmtId="165" fontId="2" fillId="0" borderId="0" applyFont="0" applyFill="0" applyBorder="0" applyAlignment="0" applyProtection="0"/>
    <xf numFmtId="0" fontId="2" fillId="0" borderId="0"/>
  </cellStyleXfs>
  <cellXfs count="1585">
    <xf numFmtId="174" fontId="0" fillId="0" borderId="0" xfId="0"/>
    <xf numFmtId="174" fontId="31" fillId="0" borderId="0" xfId="359"/>
    <xf numFmtId="4" fontId="23" fillId="0" borderId="11" xfId="369" applyNumberFormat="1" applyFont="1" applyBorder="1" applyAlignment="1">
      <alignment horizontal="right" vertical="justify" wrapText="1"/>
    </xf>
    <xf numFmtId="174" fontId="36" fillId="0" borderId="0" xfId="318" applyFont="1"/>
    <xf numFmtId="168" fontId="4" fillId="0" borderId="0" xfId="307" applyNumberFormat="1" applyFont="1" applyFill="1" applyBorder="1"/>
    <xf numFmtId="168" fontId="4" fillId="0" borderId="0" xfId="307" applyNumberFormat="1" applyFont="1" applyFill="1" applyBorder="1" applyAlignment="1">
      <alignment horizontal="right"/>
    </xf>
    <xf numFmtId="43" fontId="4" fillId="0" borderId="0" xfId="307" applyFont="1" applyFill="1" applyBorder="1"/>
    <xf numFmtId="10" fontId="0" fillId="0" borderId="0" xfId="0" applyNumberFormat="1"/>
    <xf numFmtId="43" fontId="0" fillId="0" borderId="0" xfId="0" applyNumberFormat="1"/>
    <xf numFmtId="3" fontId="38" fillId="0" borderId="0" xfId="0" applyNumberFormat="1" applyFont="1"/>
    <xf numFmtId="4" fontId="0" fillId="0" borderId="0" xfId="0" applyNumberFormat="1"/>
    <xf numFmtId="174" fontId="0" fillId="0" borderId="0" xfId="0" applyAlignment="1">
      <alignment horizontal="left"/>
    </xf>
    <xf numFmtId="174" fontId="0" fillId="0" borderId="0" xfId="0" applyAlignment="1">
      <alignment horizontal="right"/>
    </xf>
    <xf numFmtId="174" fontId="38" fillId="0" borderId="0" xfId="0" applyFont="1"/>
    <xf numFmtId="10" fontId="31" fillId="0" borderId="0" xfId="521" applyNumberFormat="1" applyFont="1"/>
    <xf numFmtId="174" fontId="34" fillId="0" borderId="0" xfId="0" applyFont="1"/>
    <xf numFmtId="174" fontId="32" fillId="0" borderId="0" xfId="0" applyFont="1"/>
    <xf numFmtId="168" fontId="34" fillId="24" borderId="12" xfId="0" applyNumberFormat="1" applyFont="1" applyFill="1" applyBorder="1"/>
    <xf numFmtId="174" fontId="0" fillId="25" borderId="0" xfId="0" applyFill="1"/>
    <xf numFmtId="174" fontId="44" fillId="25" borderId="0" xfId="0" applyFont="1" applyFill="1"/>
    <xf numFmtId="174" fontId="31" fillId="0" borderId="0" xfId="413"/>
    <xf numFmtId="174" fontId="31" fillId="0" borderId="0" xfId="417"/>
    <xf numFmtId="173" fontId="3" fillId="0" borderId="0" xfId="294" applyNumberFormat="1" applyFont="1" applyBorder="1"/>
    <xf numFmtId="174" fontId="31" fillId="0" borderId="0" xfId="421"/>
    <xf numFmtId="49" fontId="25" fillId="0" borderId="0" xfId="332" applyNumberFormat="1" applyFont="1" applyAlignment="1">
      <alignment vertical="center" wrapText="1"/>
    </xf>
    <xf numFmtId="43" fontId="34" fillId="24" borderId="12" xfId="0" applyNumberFormat="1" applyFont="1" applyFill="1" applyBorder="1" applyAlignment="1">
      <alignment horizontal="center" vertical="center" wrapText="1"/>
    </xf>
    <xf numFmtId="43" fontId="34" fillId="24" borderId="12" xfId="0" applyNumberFormat="1" applyFont="1" applyFill="1" applyBorder="1" applyAlignment="1">
      <alignment horizontal="center"/>
    </xf>
    <xf numFmtId="174" fontId="52" fillId="25" borderId="0" xfId="0" applyFont="1" applyFill="1" applyAlignment="1">
      <alignment vertical="center" wrapText="1"/>
    </xf>
    <xf numFmtId="3" fontId="29" fillId="0" borderId="0" xfId="0" applyNumberFormat="1" applyFont="1" applyAlignment="1">
      <alignment horizontal="center"/>
    </xf>
    <xf numFmtId="174" fontId="55" fillId="0" borderId="0" xfId="0" applyFont="1"/>
    <xf numFmtId="174" fontId="31" fillId="0" borderId="0" xfId="362"/>
    <xf numFmtId="2" fontId="0" fillId="0" borderId="0" xfId="0" applyNumberFormat="1"/>
    <xf numFmtId="174" fontId="57" fillId="26" borderId="0" xfId="0" applyFont="1" applyFill="1" applyAlignment="1">
      <alignment horizontal="center" vertical="top" wrapText="1"/>
    </xf>
    <xf numFmtId="10" fontId="31" fillId="0" borderId="0" xfId="417" applyNumberFormat="1"/>
    <xf numFmtId="174" fontId="38" fillId="25" borderId="0" xfId="0" applyFont="1" applyFill="1"/>
    <xf numFmtId="174" fontId="0" fillId="0" borderId="0" xfId="0" applyAlignment="1">
      <alignment vertical="center"/>
    </xf>
    <xf numFmtId="174" fontId="43" fillId="0" borderId="0" xfId="0" applyFont="1"/>
    <xf numFmtId="0" fontId="38" fillId="0" borderId="0" xfId="0" applyNumberFormat="1" applyFont="1"/>
    <xf numFmtId="174" fontId="36" fillId="0" borderId="0" xfId="0" applyFont="1"/>
    <xf numFmtId="181" fontId="0" fillId="0" borderId="0" xfId="0" applyNumberFormat="1"/>
    <xf numFmtId="10" fontId="0" fillId="0" borderId="0" xfId="521" applyNumberFormat="1" applyFont="1"/>
    <xf numFmtId="0" fontId="31" fillId="0" borderId="0" xfId="549"/>
    <xf numFmtId="17" fontId="66" fillId="0" borderId="0" xfId="0" applyNumberFormat="1" applyFont="1" applyAlignment="1">
      <alignment horizontal="center"/>
    </xf>
    <xf numFmtId="175" fontId="31" fillId="0" borderId="0" xfId="521" applyNumberFormat="1" applyFont="1"/>
    <xf numFmtId="171" fontId="0" fillId="0" borderId="0" xfId="521" applyNumberFormat="1" applyFont="1"/>
    <xf numFmtId="10" fontId="66" fillId="0" borderId="0" xfId="521" applyNumberFormat="1" applyFont="1" applyFill="1" applyBorder="1" applyAlignment="1">
      <alignment horizontal="center"/>
    </xf>
    <xf numFmtId="174" fontId="65" fillId="25" borderId="0" xfId="0" applyFont="1" applyFill="1" applyAlignment="1">
      <alignment horizontal="center" vertical="top" wrapText="1"/>
    </xf>
    <xf numFmtId="174" fontId="0" fillId="0" borderId="0" xfId="0" applyAlignment="1">
      <alignment horizontal="center"/>
    </xf>
    <xf numFmtId="174" fontId="57" fillId="0" borderId="0" xfId="0" applyFont="1" applyAlignment="1">
      <alignment horizontal="center" vertical="center" wrapText="1"/>
    </xf>
    <xf numFmtId="41" fontId="0" fillId="0" borderId="0" xfId="0" applyNumberFormat="1"/>
    <xf numFmtId="43" fontId="0" fillId="0" borderId="0" xfId="0" applyNumberFormat="1" applyAlignment="1">
      <alignment vertical="center"/>
    </xf>
    <xf numFmtId="174" fontId="48" fillId="0" borderId="0" xfId="0" applyFont="1"/>
    <xf numFmtId="184" fontId="0" fillId="25" borderId="0" xfId="0" applyNumberFormat="1" applyFill="1"/>
    <xf numFmtId="2" fontId="0" fillId="25" borderId="0" xfId="0" applyNumberFormat="1" applyFill="1"/>
    <xf numFmtId="2" fontId="0" fillId="25" borderId="0" xfId="521" applyNumberFormat="1" applyFont="1" applyFill="1"/>
    <xf numFmtId="178" fontId="0" fillId="0" borderId="0" xfId="0" applyNumberFormat="1"/>
    <xf numFmtId="174" fontId="31" fillId="0" borderId="0" xfId="603"/>
    <xf numFmtId="174" fontId="31" fillId="0" borderId="0" xfId="606"/>
    <xf numFmtId="174" fontId="65" fillId="0" borderId="0" xfId="0" applyFont="1" applyAlignment="1">
      <alignment horizontal="center" vertical="top" wrapText="1"/>
    </xf>
    <xf numFmtId="2" fontId="38" fillId="25" borderId="0" xfId="0" applyNumberFormat="1" applyFont="1" applyFill="1" applyAlignment="1">
      <alignment vertical="center"/>
    </xf>
    <xf numFmtId="184" fontId="0" fillId="25" borderId="0" xfId="0" applyNumberFormat="1" applyFill="1" applyAlignment="1">
      <alignment vertical="center"/>
    </xf>
    <xf numFmtId="174" fontId="0" fillId="25" borderId="0" xfId="0" applyFill="1" applyAlignment="1">
      <alignment vertical="center"/>
    </xf>
    <xf numFmtId="17" fontId="78" fillId="0" borderId="0" xfId="0" applyNumberFormat="1" applyFont="1"/>
    <xf numFmtId="174" fontId="54" fillId="0" borderId="0" xfId="0" applyFont="1"/>
    <xf numFmtId="174" fontId="31" fillId="0" borderId="0" xfId="419"/>
    <xf numFmtId="4" fontId="24" fillId="0" borderId="0" xfId="705" applyNumberFormat="1" applyFont="1" applyFill="1" applyBorder="1" applyAlignment="1" applyProtection="1">
      <alignment horizontal="right"/>
    </xf>
    <xf numFmtId="2" fontId="5" fillId="25" borderId="0" xfId="1058" applyNumberFormat="1" applyFont="1" applyFill="1" applyAlignment="1">
      <alignment horizontal="right"/>
    </xf>
    <xf numFmtId="2" fontId="24" fillId="0" borderId="0" xfId="1058" applyNumberFormat="1" applyFont="1"/>
    <xf numFmtId="174" fontId="0" fillId="0" borderId="0" xfId="421" applyFont="1" applyAlignment="1">
      <alignment vertical="center" wrapText="1"/>
    </xf>
    <xf numFmtId="174" fontId="59" fillId="25" borderId="0" xfId="0" applyFont="1" applyFill="1" applyAlignment="1">
      <alignment horizontal="center" vertical="center" wrapText="1"/>
    </xf>
    <xf numFmtId="0" fontId="31" fillId="0" borderId="0" xfId="713"/>
    <xf numFmtId="43" fontId="31" fillId="0" borderId="0" xfId="713" applyNumberFormat="1"/>
    <xf numFmtId="10" fontId="31" fillId="0" borderId="0" xfId="521" applyNumberFormat="1"/>
    <xf numFmtId="174" fontId="51" fillId="0" borderId="0" xfId="0" applyFont="1" applyAlignment="1">
      <alignment horizontal="center" vertical="center" wrapText="1"/>
    </xf>
    <xf numFmtId="174" fontId="83" fillId="0" borderId="0" xfId="0" applyFont="1" applyAlignment="1">
      <alignment horizontal="center" vertical="center"/>
    </xf>
    <xf numFmtId="0" fontId="44" fillId="0" borderId="0" xfId="549" applyFont="1"/>
    <xf numFmtId="171" fontId="31" fillId="0" borderId="0" xfId="521" applyNumberFormat="1"/>
    <xf numFmtId="174" fontId="47" fillId="0" borderId="0" xfId="359" applyFont="1"/>
    <xf numFmtId="174" fontId="47" fillId="0" borderId="0" xfId="0" applyFont="1"/>
    <xf numFmtId="174" fontId="47" fillId="0" borderId="0" xfId="0" applyFont="1" applyAlignment="1">
      <alignment vertical="center"/>
    </xf>
    <xf numFmtId="174" fontId="64" fillId="0" borderId="0" xfId="0" applyFont="1"/>
    <xf numFmtId="174" fontId="54" fillId="0" borderId="0" xfId="0" applyFont="1" applyAlignment="1">
      <alignment horizontal="justify" vertical="justify" wrapText="1"/>
    </xf>
    <xf numFmtId="10" fontId="31" fillId="0" borderId="0" xfId="713" applyNumberFormat="1"/>
    <xf numFmtId="43" fontId="34" fillId="0" borderId="0" xfId="0" applyNumberFormat="1" applyFont="1" applyAlignment="1">
      <alignment vertical="center"/>
    </xf>
    <xf numFmtId="171" fontId="31" fillId="0" borderId="0" xfId="521" applyNumberFormat="1" applyFont="1"/>
    <xf numFmtId="10" fontId="60" fillId="0" borderId="0" xfId="603" applyNumberFormat="1" applyFont="1" applyAlignment="1">
      <alignment horizontal="center"/>
    </xf>
    <xf numFmtId="174" fontId="62" fillId="25" borderId="0" xfId="0" applyFont="1" applyFill="1" applyAlignment="1">
      <alignment horizontal="center" vertical="center" wrapText="1"/>
    </xf>
    <xf numFmtId="174" fontId="64" fillId="0" borderId="0" xfId="0" applyFont="1" applyAlignment="1">
      <alignment horizontal="justify" vertical="justify" wrapText="1"/>
    </xf>
    <xf numFmtId="10" fontId="43" fillId="0" borderId="0" xfId="0" applyNumberFormat="1" applyFont="1"/>
    <xf numFmtId="2" fontId="43" fillId="0" borderId="0" xfId="0" applyNumberFormat="1" applyFont="1"/>
    <xf numFmtId="178" fontId="43" fillId="0" borderId="0" xfId="0" applyNumberFormat="1" applyFont="1"/>
    <xf numFmtId="174" fontId="54" fillId="27" borderId="0" xfId="0" applyFont="1" applyFill="1"/>
    <xf numFmtId="174" fontId="0" fillId="0" borderId="0" xfId="0" applyAlignment="1">
      <alignment horizontal="left" wrapText="1"/>
    </xf>
    <xf numFmtId="2" fontId="31" fillId="0" borderId="0" xfId="713" applyNumberFormat="1"/>
    <xf numFmtId="174" fontId="34" fillId="0" borderId="0" xfId="0" applyFont="1" applyAlignment="1">
      <alignment horizontal="left"/>
    </xf>
    <xf numFmtId="174" fontId="53" fillId="0" borderId="0" xfId="0" applyFont="1"/>
    <xf numFmtId="2" fontId="86" fillId="0" borderId="0" xfId="713" applyNumberFormat="1" applyFont="1"/>
    <xf numFmtId="174" fontId="43" fillId="0" borderId="0" xfId="0" applyFont="1" applyAlignment="1">
      <alignment horizontal="right" vertical="center"/>
    </xf>
    <xf numFmtId="174" fontId="43" fillId="25" borderId="0" xfId="0" applyFont="1" applyFill="1"/>
    <xf numFmtId="185" fontId="31" fillId="0" borderId="0" xfId="417" applyNumberFormat="1"/>
    <xf numFmtId="174" fontId="41" fillId="0" borderId="0" xfId="0" applyFont="1"/>
    <xf numFmtId="17" fontId="36" fillId="25" borderId="0" xfId="365" applyNumberFormat="1" applyFont="1" applyFill="1" applyAlignment="1">
      <alignment vertical="top" wrapText="1"/>
    </xf>
    <xf numFmtId="174" fontId="31" fillId="0" borderId="0" xfId="417" applyAlignment="1">
      <alignment horizontal="center"/>
    </xf>
    <xf numFmtId="10" fontId="47" fillId="0" borderId="0" xfId="521" applyNumberFormat="1" applyFont="1"/>
    <xf numFmtId="9" fontId="4" fillId="0" borderId="0" xfId="521" applyFont="1" applyFill="1" applyBorder="1" applyAlignment="1">
      <alignment horizontal="right"/>
    </xf>
    <xf numFmtId="40" fontId="50" fillId="25" borderId="0" xfId="294" applyNumberFormat="1" applyFont="1" applyFill="1" applyBorder="1" applyAlignment="1">
      <alignment vertical="center"/>
    </xf>
    <xf numFmtId="174" fontId="32" fillId="0" borderId="0" xfId="0" applyFont="1" applyAlignment="1">
      <alignment horizontal="center"/>
    </xf>
    <xf numFmtId="171" fontId="36" fillId="25" borderId="0" xfId="521" applyNumberFormat="1" applyFont="1" applyFill="1" applyBorder="1" applyAlignment="1">
      <alignment vertical="center"/>
    </xf>
    <xf numFmtId="3" fontId="60" fillId="25" borderId="0" xfId="294" applyNumberFormat="1" applyFont="1" applyFill="1" applyBorder="1" applyAlignment="1">
      <alignment horizontal="right" vertical="center"/>
    </xf>
    <xf numFmtId="43" fontId="47" fillId="0" borderId="0" xfId="0" applyNumberFormat="1" applyFont="1"/>
    <xf numFmtId="43" fontId="47" fillId="0" borderId="0" xfId="0" applyNumberFormat="1" applyFont="1" applyAlignment="1">
      <alignment vertical="center"/>
    </xf>
    <xf numFmtId="0" fontId="0" fillId="0" borderId="0" xfId="713" applyFont="1"/>
    <xf numFmtId="10" fontId="93" fillId="27" borderId="0" xfId="713" applyNumberFormat="1" applyFont="1" applyFill="1"/>
    <xf numFmtId="168" fontId="45" fillId="25" borderId="0" xfId="0" applyNumberFormat="1" applyFont="1" applyFill="1" applyAlignment="1">
      <alignment horizontal="right" vertical="center"/>
    </xf>
    <xf numFmtId="43" fontId="36" fillId="25" borderId="0" xfId="521" applyNumberFormat="1" applyFont="1" applyFill="1" applyBorder="1" applyAlignment="1">
      <alignment vertical="center"/>
    </xf>
    <xf numFmtId="10" fontId="90" fillId="27" borderId="0" xfId="521" applyNumberFormat="1" applyFont="1" applyFill="1"/>
    <xf numFmtId="171" fontId="0" fillId="0" borderId="0" xfId="521" applyNumberFormat="1" applyFont="1" applyAlignment="1">
      <alignment horizontal="right"/>
    </xf>
    <xf numFmtId="192" fontId="0" fillId="0" borderId="0" xfId="0" applyNumberFormat="1"/>
    <xf numFmtId="178" fontId="31" fillId="0" borderId="0" xfId="359" applyNumberFormat="1"/>
    <xf numFmtId="43" fontId="36" fillId="25" borderId="0" xfId="294" applyFont="1" applyFill="1" applyBorder="1" applyAlignment="1">
      <alignment horizontal="right" vertical="center"/>
    </xf>
    <xf numFmtId="9" fontId="47" fillId="0" borderId="0" xfId="521" applyFont="1"/>
    <xf numFmtId="43" fontId="31" fillId="0" borderId="0" xfId="549" applyNumberFormat="1"/>
    <xf numFmtId="0" fontId="48" fillId="0" borderId="0" xfId="713" applyFont="1" applyAlignment="1">
      <alignment horizontal="center"/>
    </xf>
    <xf numFmtId="178" fontId="47" fillId="0" borderId="0" xfId="0" applyNumberFormat="1" applyFont="1"/>
    <xf numFmtId="180" fontId="47" fillId="0" borderId="0" xfId="0" applyNumberFormat="1" applyFont="1"/>
    <xf numFmtId="174" fontId="31" fillId="0" borderId="0" xfId="419" applyAlignment="1">
      <alignment vertical="center"/>
    </xf>
    <xf numFmtId="3" fontId="29" fillId="25" borderId="0" xfId="0" applyNumberFormat="1" applyFont="1" applyFill="1" applyAlignment="1">
      <alignment horizontal="center"/>
    </xf>
    <xf numFmtId="174" fontId="31" fillId="0" borderId="0" xfId="413" applyAlignment="1">
      <alignment horizontal="center" vertical="center"/>
    </xf>
    <xf numFmtId="43" fontId="27" fillId="25" borderId="0" xfId="307" applyFont="1" applyFill="1" applyBorder="1" applyAlignment="1">
      <alignment horizontal="center" vertical="center"/>
    </xf>
    <xf numFmtId="174" fontId="31" fillId="0" borderId="0" xfId="413" applyAlignment="1">
      <alignment vertical="center"/>
    </xf>
    <xf numFmtId="0" fontId="43" fillId="0" borderId="0" xfId="549" applyFont="1" applyAlignment="1">
      <alignment vertical="center"/>
    </xf>
    <xf numFmtId="43" fontId="38" fillId="25" borderId="0" xfId="294" applyFont="1" applyFill="1" applyBorder="1" applyAlignment="1">
      <alignment vertical="center"/>
    </xf>
    <xf numFmtId="174" fontId="54" fillId="0" borderId="0" xfId="0" applyFont="1" applyAlignment="1">
      <alignment vertical="center"/>
    </xf>
    <xf numFmtId="0" fontId="48" fillId="0" borderId="0" xfId="713" applyFont="1" applyAlignment="1">
      <alignment horizontal="center" wrapText="1"/>
    </xf>
    <xf numFmtId="174" fontId="34" fillId="0" borderId="0" xfId="0" applyFont="1" applyAlignment="1">
      <alignment vertical="center"/>
    </xf>
    <xf numFmtId="174" fontId="60" fillId="0" borderId="0" xfId="0" applyFont="1"/>
    <xf numFmtId="41" fontId="31" fillId="0" borderId="0" xfId="421" applyNumberFormat="1"/>
    <xf numFmtId="41" fontId="0" fillId="0" borderId="0" xfId="421" applyNumberFormat="1" applyFont="1" applyAlignment="1">
      <alignment vertical="center" wrapText="1"/>
    </xf>
    <xf numFmtId="41" fontId="54" fillId="0" borderId="0" xfId="421" applyNumberFormat="1" applyFont="1" applyAlignment="1">
      <alignment vertical="center" wrapText="1"/>
    </xf>
    <xf numFmtId="41" fontId="54" fillId="0" borderId="0" xfId="421" applyNumberFormat="1" applyFont="1"/>
    <xf numFmtId="41" fontId="54" fillId="0" borderId="0" xfId="0" applyNumberFormat="1" applyFont="1"/>
    <xf numFmtId="172" fontId="0" fillId="0" borderId="0" xfId="0" applyNumberFormat="1"/>
    <xf numFmtId="10" fontId="44" fillId="0" borderId="0" xfId="521" applyNumberFormat="1" applyFont="1" applyFill="1" applyBorder="1" applyAlignment="1"/>
    <xf numFmtId="10" fontId="44" fillId="0" borderId="0" xfId="521" applyNumberFormat="1" applyFont="1" applyAlignment="1"/>
    <xf numFmtId="178" fontId="31" fillId="0" borderId="0" xfId="413" applyNumberFormat="1" applyAlignment="1">
      <alignment vertical="center"/>
    </xf>
    <xf numFmtId="174" fontId="47" fillId="0" borderId="0" xfId="0" applyFont="1" applyAlignment="1">
      <alignment horizontal="left" vertical="top" wrapText="1" indent="1"/>
    </xf>
    <xf numFmtId="174" fontId="0" fillId="0" borderId="0" xfId="0" applyAlignment="1">
      <alignment wrapText="1"/>
    </xf>
    <xf numFmtId="0" fontId="43" fillId="0" borderId="0" xfId="549" applyFont="1"/>
    <xf numFmtId="193" fontId="36" fillId="25" borderId="0" xfId="294" applyNumberFormat="1" applyFont="1" applyFill="1" applyBorder="1" applyAlignment="1">
      <alignment vertical="center"/>
    </xf>
    <xf numFmtId="0" fontId="111" fillId="0" borderId="0" xfId="549" applyFont="1" applyAlignment="1">
      <alignment vertical="center"/>
    </xf>
    <xf numFmtId="43" fontId="112" fillId="25" borderId="0" xfId="294" applyFont="1" applyFill="1" applyBorder="1" applyAlignment="1">
      <alignment vertical="center"/>
    </xf>
    <xf numFmtId="43" fontId="112" fillId="25" borderId="0" xfId="294" applyFont="1" applyFill="1" applyBorder="1" applyAlignment="1">
      <alignment horizontal="left" vertical="center"/>
    </xf>
    <xf numFmtId="0" fontId="111" fillId="0" borderId="0" xfId="549" applyFont="1"/>
    <xf numFmtId="174" fontId="36" fillId="0" borderId="0" xfId="0" applyFont="1" applyAlignment="1">
      <alignment vertical="center" wrapText="1"/>
    </xf>
    <xf numFmtId="196" fontId="0" fillId="0" borderId="0" xfId="0" applyNumberFormat="1"/>
    <xf numFmtId="168" fontId="114" fillId="0" borderId="0" xfId="294" applyNumberFormat="1" applyFont="1" applyAlignment="1">
      <alignment vertical="center"/>
    </xf>
    <xf numFmtId="41" fontId="119" fillId="25" borderId="12" xfId="2466" applyNumberFormat="1" applyFont="1" applyFill="1" applyBorder="1" applyAlignment="1">
      <alignment horizontal="left" vertical="center" wrapText="1"/>
    </xf>
    <xf numFmtId="0" fontId="123" fillId="0" borderId="0" xfId="2470" applyFont="1" applyAlignment="1">
      <alignment horizontal="center" vertical="center" wrapText="1"/>
    </xf>
    <xf numFmtId="168" fontId="38" fillId="25" borderId="0" xfId="294" applyNumberFormat="1" applyFont="1" applyFill="1" applyBorder="1" applyAlignment="1">
      <alignment vertical="center"/>
    </xf>
    <xf numFmtId="17" fontId="60" fillId="25" borderId="0" xfId="365" applyNumberFormat="1" applyFont="1" applyFill="1" applyAlignment="1">
      <alignment horizontal="left" vertical="center"/>
    </xf>
    <xf numFmtId="174" fontId="47" fillId="0" borderId="0" xfId="0" applyFont="1" applyAlignment="1">
      <alignment horizontal="left" vertical="center" wrapText="1"/>
    </xf>
    <xf numFmtId="172" fontId="47" fillId="0" borderId="0" xfId="0" applyNumberFormat="1" applyFont="1"/>
    <xf numFmtId="186" fontId="47" fillId="0" borderId="0" xfId="0" applyNumberFormat="1" applyFont="1"/>
    <xf numFmtId="10" fontId="47" fillId="0" borderId="0" xfId="521" applyNumberFormat="1" applyFont="1" applyFill="1" applyBorder="1" applyAlignment="1"/>
    <xf numFmtId="194" fontId="47" fillId="0" borderId="0" xfId="0" applyNumberFormat="1" applyFont="1"/>
    <xf numFmtId="194" fontId="35" fillId="0" borderId="0" xfId="0" applyNumberFormat="1" applyFont="1"/>
    <xf numFmtId="172" fontId="47" fillId="0" borderId="0" xfId="0" applyNumberFormat="1" applyFont="1" applyAlignment="1">
      <alignment horizontal="left" indent="1"/>
    </xf>
    <xf numFmtId="194" fontId="47" fillId="0" borderId="0" xfId="0" applyNumberFormat="1" applyFont="1" applyAlignment="1">
      <alignment horizontal="left" indent="1"/>
    </xf>
    <xf numFmtId="9" fontId="47" fillId="0" borderId="0" xfId="0" applyNumberFormat="1" applyFont="1"/>
    <xf numFmtId="10" fontId="35" fillId="0" borderId="0" xfId="521" applyNumberFormat="1" applyFont="1" applyFill="1" applyBorder="1" applyAlignment="1"/>
    <xf numFmtId="43" fontId="113" fillId="0" borderId="0" xfId="294" applyFont="1" applyAlignment="1">
      <alignment horizontal="center"/>
    </xf>
    <xf numFmtId="43" fontId="113" fillId="0" borderId="0" xfId="294" applyFont="1" applyAlignment="1">
      <alignment horizontal="center" vertical="center"/>
    </xf>
    <xf numFmtId="43" fontId="113" fillId="0" borderId="0" xfId="294" applyFont="1"/>
    <xf numFmtId="43" fontId="31" fillId="0" borderId="0" xfId="294"/>
    <xf numFmtId="195" fontId="124" fillId="25" borderId="12" xfId="1019" applyNumberFormat="1" applyFont="1" applyFill="1" applyBorder="1" applyAlignment="1">
      <alignment horizontal="right" vertical="center" wrapText="1"/>
    </xf>
    <xf numFmtId="0" fontId="31" fillId="65" borderId="0" xfId="1203" applyFill="1"/>
    <xf numFmtId="0" fontId="132" fillId="25" borderId="38" xfId="1203" applyFont="1" applyFill="1" applyBorder="1" applyAlignment="1">
      <alignment horizontal="left" vertical="center" wrapText="1" indent="2"/>
    </xf>
    <xf numFmtId="0" fontId="132" fillId="25" borderId="40" xfId="1203" applyFont="1" applyFill="1" applyBorder="1" applyAlignment="1">
      <alignment horizontal="left" vertical="center" wrapText="1" indent="2"/>
    </xf>
    <xf numFmtId="0" fontId="34" fillId="65" borderId="0" xfId="1203" applyFont="1" applyFill="1" applyAlignment="1">
      <alignment horizontal="center"/>
    </xf>
    <xf numFmtId="9" fontId="0" fillId="65" borderId="0" xfId="521" applyFont="1" applyFill="1"/>
    <xf numFmtId="0" fontId="54" fillId="65" borderId="0" xfId="1203" applyFont="1" applyFill="1"/>
    <xf numFmtId="0" fontId="132" fillId="0" borderId="38" xfId="1203" applyFont="1" applyBorder="1" applyAlignment="1">
      <alignment horizontal="left" vertical="center" wrapText="1" indent="2"/>
    </xf>
    <xf numFmtId="0" fontId="47" fillId="0" borderId="0" xfId="2466" applyFont="1"/>
    <xf numFmtId="0" fontId="113" fillId="0" borderId="0" xfId="2466" applyFont="1" applyAlignment="1">
      <alignment horizontal="left" vertical="center"/>
    </xf>
    <xf numFmtId="0" fontId="113" fillId="0" borderId="0" xfId="2466" applyFont="1" applyAlignment="1">
      <alignment vertical="center"/>
    </xf>
    <xf numFmtId="0" fontId="113" fillId="0" borderId="0" xfId="2466" applyFont="1" applyAlignment="1">
      <alignment horizontal="center" vertical="center"/>
    </xf>
    <xf numFmtId="0" fontId="64" fillId="0" borderId="0" xfId="2466" applyFont="1" applyAlignment="1">
      <alignment vertical="center"/>
    </xf>
    <xf numFmtId="0" fontId="114" fillId="0" borderId="0" xfId="2466" applyFont="1" applyAlignment="1">
      <alignment horizontal="center" vertical="center"/>
    </xf>
    <xf numFmtId="0" fontId="114" fillId="0" borderId="0" xfId="2466" applyFont="1"/>
    <xf numFmtId="0" fontId="114" fillId="0" borderId="0" xfId="2466" applyFont="1" applyAlignment="1">
      <alignment vertical="center"/>
    </xf>
    <xf numFmtId="0" fontId="119" fillId="0" borderId="12" xfId="2466" applyFont="1" applyBorder="1" applyAlignment="1">
      <alignment horizontal="left" vertical="center" wrapText="1"/>
    </xf>
    <xf numFmtId="41" fontId="113" fillId="0" borderId="0" xfId="2466" applyNumberFormat="1" applyFont="1" applyAlignment="1">
      <alignment vertical="center"/>
    </xf>
    <xf numFmtId="0" fontId="119" fillId="0" borderId="0" xfId="2466" applyFont="1" applyAlignment="1">
      <alignment horizontal="center" vertical="center" wrapText="1"/>
    </xf>
    <xf numFmtId="0" fontId="114" fillId="0" borderId="0" xfId="2466" applyFont="1" applyAlignment="1">
      <alignment horizontal="center"/>
    </xf>
    <xf numFmtId="0" fontId="121" fillId="59" borderId="12" xfId="2466" applyFont="1" applyFill="1" applyBorder="1" applyAlignment="1">
      <alignment horizontal="center" vertical="center" wrapText="1"/>
    </xf>
    <xf numFmtId="0" fontId="121" fillId="57" borderId="12" xfId="2466" applyFont="1" applyFill="1" applyBorder="1" applyAlignment="1">
      <alignment horizontal="left" vertical="center" wrapText="1"/>
    </xf>
    <xf numFmtId="0" fontId="119" fillId="0" borderId="12" xfId="2466" applyFont="1" applyBorder="1" applyAlignment="1">
      <alignment horizontal="left" vertical="center"/>
    </xf>
    <xf numFmtId="3" fontId="113" fillId="0" borderId="0" xfId="2466" applyNumberFormat="1" applyFont="1" applyAlignment="1">
      <alignment vertical="center"/>
    </xf>
    <xf numFmtId="41" fontId="113" fillId="63" borderId="12" xfId="2466" applyNumberFormat="1" applyFont="1" applyFill="1" applyBorder="1" applyAlignment="1">
      <alignment horizontal="left" vertical="center" wrapText="1"/>
    </xf>
    <xf numFmtId="41" fontId="121" fillId="57" borderId="12" xfId="2466" applyNumberFormat="1" applyFont="1" applyFill="1" applyBorder="1" applyAlignment="1">
      <alignment horizontal="left" vertical="center" wrapText="1"/>
    </xf>
    <xf numFmtId="0" fontId="113" fillId="0" borderId="0" xfId="2466" applyFont="1"/>
    <xf numFmtId="41" fontId="113" fillId="0" borderId="0" xfId="2466" applyNumberFormat="1" applyFont="1"/>
    <xf numFmtId="41" fontId="113" fillId="0" borderId="0" xfId="2466" applyNumberFormat="1" applyFont="1" applyAlignment="1">
      <alignment horizontal="left" vertical="center"/>
    </xf>
    <xf numFmtId="0" fontId="121" fillId="58" borderId="12" xfId="2466" applyFont="1" applyFill="1" applyBorder="1" applyAlignment="1">
      <alignment horizontal="left" vertical="center" wrapText="1"/>
    </xf>
    <xf numFmtId="0" fontId="121" fillId="60" borderId="12" xfId="2466" applyFont="1" applyFill="1" applyBorder="1" applyAlignment="1">
      <alignment horizontal="center" vertical="center" wrapText="1"/>
    </xf>
    <xf numFmtId="168" fontId="122" fillId="64" borderId="12" xfId="2552" applyNumberFormat="1" applyFont="1" applyFill="1" applyBorder="1" applyAlignment="1">
      <alignment horizontal="center" vertical="center"/>
    </xf>
    <xf numFmtId="41" fontId="121" fillId="58" borderId="12" xfId="2466" applyNumberFormat="1" applyFont="1" applyFill="1" applyBorder="1" applyAlignment="1">
      <alignment horizontal="left" vertical="center" wrapText="1"/>
    </xf>
    <xf numFmtId="41" fontId="121" fillId="58" borderId="12" xfId="2466" applyNumberFormat="1" applyFont="1" applyFill="1" applyBorder="1" applyAlignment="1">
      <alignment horizontal="center" vertical="center" wrapText="1"/>
    </xf>
    <xf numFmtId="168" fontId="113" fillId="0" borderId="0" xfId="2466" applyNumberFormat="1" applyFont="1" applyAlignment="1">
      <alignment horizontal="left" vertical="center"/>
    </xf>
    <xf numFmtId="168" fontId="113" fillId="0" borderId="0" xfId="2466" applyNumberFormat="1" applyFont="1" applyAlignment="1">
      <alignment horizontal="center" vertical="center"/>
    </xf>
    <xf numFmtId="10" fontId="119" fillId="25" borderId="12" xfId="2466" applyNumberFormat="1" applyFont="1" applyFill="1" applyBorder="1" applyAlignment="1">
      <alignment horizontal="right" vertical="center" wrapText="1"/>
    </xf>
    <xf numFmtId="0" fontId="119" fillId="25" borderId="12" xfId="2466" applyFont="1" applyFill="1" applyBorder="1" applyAlignment="1">
      <alignment horizontal="left" vertical="center" wrapText="1"/>
    </xf>
    <xf numFmtId="0" fontId="122" fillId="25" borderId="12" xfId="2466" applyFont="1" applyFill="1" applyBorder="1" applyAlignment="1">
      <alignment horizontal="left" vertical="center" wrapText="1"/>
    </xf>
    <xf numFmtId="179" fontId="119" fillId="25" borderId="12" xfId="2466" applyNumberFormat="1" applyFont="1" applyFill="1" applyBorder="1" applyAlignment="1">
      <alignment horizontal="right" vertical="center" wrapText="1"/>
    </xf>
    <xf numFmtId="0" fontId="122" fillId="25" borderId="12" xfId="2466" applyFont="1" applyFill="1" applyBorder="1" applyAlignment="1">
      <alignment horizontal="center" vertical="center" wrapText="1"/>
    </xf>
    <xf numFmtId="0" fontId="135" fillId="56" borderId="41" xfId="1203" applyFont="1" applyFill="1" applyBorder="1" applyAlignment="1">
      <alignment horizontal="center" vertical="center" wrapText="1"/>
    </xf>
    <xf numFmtId="0" fontId="135" fillId="56" borderId="42" xfId="1203" applyFont="1" applyFill="1" applyBorder="1" applyAlignment="1">
      <alignment horizontal="center" vertical="center" wrapText="1"/>
    </xf>
    <xf numFmtId="9" fontId="135" fillId="56" borderId="42" xfId="521" applyFont="1" applyFill="1" applyBorder="1" applyAlignment="1">
      <alignment horizontal="center" vertical="center" wrapText="1"/>
    </xf>
    <xf numFmtId="0" fontId="127" fillId="25" borderId="44" xfId="1203" applyFont="1" applyFill="1" applyBorder="1" applyAlignment="1">
      <alignment horizontal="left" vertical="center" wrapText="1" indent="2"/>
    </xf>
    <xf numFmtId="0" fontId="127" fillId="25" borderId="43" xfId="1203" applyFont="1" applyFill="1" applyBorder="1" applyAlignment="1">
      <alignment horizontal="left" vertical="center" wrapText="1" indent="2"/>
    </xf>
    <xf numFmtId="0" fontId="129" fillId="25" borderId="43" xfId="1203" applyFont="1" applyFill="1" applyBorder="1" applyAlignment="1">
      <alignment horizontal="left" vertical="center" wrapText="1" indent="2"/>
    </xf>
    <xf numFmtId="0" fontId="127" fillId="25" borderId="45" xfId="1203" applyFont="1" applyFill="1" applyBorder="1" applyAlignment="1">
      <alignment horizontal="left" vertical="center" wrapText="1" indent="2"/>
    </xf>
    <xf numFmtId="171" fontId="120" fillId="25" borderId="12" xfId="521" applyNumberFormat="1" applyFont="1" applyFill="1" applyBorder="1" applyAlignment="1">
      <alignment vertical="center"/>
    </xf>
    <xf numFmtId="195" fontId="124" fillId="0" borderId="12" xfId="0" applyNumberFormat="1" applyFont="1" applyBorder="1" applyAlignment="1">
      <alignment vertical="center" wrapText="1"/>
    </xf>
    <xf numFmtId="41" fontId="119" fillId="25" borderId="12" xfId="2466" applyNumberFormat="1" applyFont="1" applyFill="1" applyBorder="1" applyAlignment="1">
      <alignment vertical="center" wrapText="1"/>
    </xf>
    <xf numFmtId="41" fontId="63" fillId="56" borderId="13" xfId="2466" applyNumberFormat="1" applyFont="1" applyFill="1" applyBorder="1" applyAlignment="1">
      <alignment vertical="center" wrapText="1"/>
    </xf>
    <xf numFmtId="38" fontId="0" fillId="0" borderId="0" xfId="0" applyNumberFormat="1"/>
    <xf numFmtId="174" fontId="47" fillId="0" borderId="0" xfId="0" applyFont="1" applyAlignment="1">
      <alignment horizontal="center"/>
    </xf>
    <xf numFmtId="174" fontId="62" fillId="0" borderId="0" xfId="417" applyFont="1" applyAlignment="1">
      <alignment vertical="center" wrapText="1"/>
    </xf>
    <xf numFmtId="3" fontId="123" fillId="0" borderId="12" xfId="2470" applyNumberFormat="1" applyFont="1" applyBorder="1" applyAlignment="1">
      <alignment horizontal="center" vertical="center" wrapText="1"/>
    </xf>
    <xf numFmtId="174" fontId="31" fillId="0" borderId="0" xfId="890"/>
    <xf numFmtId="174" fontId="0" fillId="0" borderId="0" xfId="890" applyFont="1"/>
    <xf numFmtId="174" fontId="77" fillId="0" borderId="0" xfId="890" applyFont="1"/>
    <xf numFmtId="174" fontId="143" fillId="0" borderId="0" xfId="890" applyFont="1"/>
    <xf numFmtId="0" fontId="120" fillId="25" borderId="12" xfId="2466" applyFont="1" applyFill="1" applyBorder="1" applyAlignment="1">
      <alignment horizontal="left" vertical="center" wrapText="1" indent="6"/>
    </xf>
    <xf numFmtId="195" fontId="123" fillId="0" borderId="12" xfId="0" applyNumberFormat="1" applyFont="1" applyBorder="1" applyAlignment="1">
      <alignment horizontal="left" vertical="center" wrapText="1"/>
    </xf>
    <xf numFmtId="43" fontId="111" fillId="0" borderId="0" xfId="294" applyFont="1" applyAlignment="1">
      <alignment horizontal="right" vertical="center"/>
    </xf>
    <xf numFmtId="9" fontId="111" fillId="0" borderId="0" xfId="294" applyNumberFormat="1" applyFont="1" applyAlignment="1">
      <alignment horizontal="right" vertical="center"/>
    </xf>
    <xf numFmtId="41" fontId="119" fillId="28" borderId="12" xfId="2466" applyNumberFormat="1" applyFont="1" applyFill="1" applyBorder="1" applyAlignment="1">
      <alignment horizontal="center" vertical="center" wrapText="1"/>
    </xf>
    <xf numFmtId="179" fontId="113" fillId="0" borderId="0" xfId="2466" applyNumberFormat="1" applyFont="1" applyAlignment="1">
      <alignment vertical="center"/>
    </xf>
    <xf numFmtId="43" fontId="113" fillId="0" borderId="0" xfId="2466" applyNumberFormat="1" applyFont="1" applyAlignment="1">
      <alignment vertical="center"/>
    </xf>
    <xf numFmtId="171" fontId="45" fillId="0" borderId="0" xfId="521" applyNumberFormat="1" applyFont="1" applyFill="1" applyBorder="1" applyAlignment="1">
      <alignment horizontal="center"/>
    </xf>
    <xf numFmtId="41" fontId="121" fillId="59" borderId="12" xfId="2466" applyNumberFormat="1" applyFont="1" applyFill="1" applyBorder="1" applyAlignment="1">
      <alignment vertical="center" wrapText="1"/>
    </xf>
    <xf numFmtId="174" fontId="123" fillId="0" borderId="12" xfId="0" applyFont="1" applyBorder="1" applyAlignment="1">
      <alignment vertical="center" wrapText="1"/>
    </xf>
    <xf numFmtId="1" fontId="121" fillId="58" borderId="12" xfId="2466" applyNumberFormat="1" applyFont="1" applyFill="1" applyBorder="1" applyAlignment="1">
      <alignment horizontal="center" vertical="center" wrapText="1"/>
    </xf>
    <xf numFmtId="41" fontId="63" fillId="56" borderId="12" xfId="2466" applyNumberFormat="1" applyFont="1" applyFill="1" applyBorder="1" applyAlignment="1">
      <alignment horizontal="center" vertical="center" wrapText="1"/>
    </xf>
    <xf numFmtId="41" fontId="121" fillId="56" borderId="12" xfId="2466" applyNumberFormat="1" applyFont="1" applyFill="1" applyBorder="1" applyAlignment="1">
      <alignment horizontal="center" vertical="center" wrapText="1"/>
    </xf>
    <xf numFmtId="174" fontId="63" fillId="58" borderId="12" xfId="0" applyFont="1" applyFill="1" applyBorder="1" applyAlignment="1">
      <alignment vertical="center" wrapText="1"/>
    </xf>
    <xf numFmtId="195" fontId="63" fillId="58" borderId="12" xfId="0" applyNumberFormat="1" applyFont="1" applyFill="1" applyBorder="1" applyAlignment="1">
      <alignment horizontal="right" vertical="center" wrapText="1"/>
    </xf>
    <xf numFmtId="195" fontId="122" fillId="61" borderId="13" xfId="2466" applyNumberFormat="1" applyFont="1" applyFill="1" applyBorder="1" applyAlignment="1">
      <alignment vertical="center"/>
    </xf>
    <xf numFmtId="195" fontId="145" fillId="25" borderId="12" xfId="1019" applyNumberFormat="1" applyFont="1" applyFill="1" applyBorder="1" applyAlignment="1">
      <alignment horizontal="right" vertical="center" wrapText="1"/>
    </xf>
    <xf numFmtId="195" fontId="145" fillId="25" borderId="12" xfId="1019" applyNumberFormat="1" applyFont="1" applyFill="1" applyBorder="1" applyAlignment="1">
      <alignment vertical="center" wrapText="1"/>
    </xf>
    <xf numFmtId="0" fontId="63" fillId="56" borderId="12" xfId="2466" applyFont="1" applyFill="1" applyBorder="1" applyAlignment="1">
      <alignment horizontal="left" vertical="center" wrapText="1"/>
    </xf>
    <xf numFmtId="195" fontId="146" fillId="25" borderId="12" xfId="1019" applyNumberFormat="1" applyFont="1" applyFill="1" applyBorder="1" applyAlignment="1">
      <alignment horizontal="right" vertical="center" wrapText="1"/>
    </xf>
    <xf numFmtId="174" fontId="150" fillId="0" borderId="0" xfId="0" applyFont="1"/>
    <xf numFmtId="171" fontId="150" fillId="0" borderId="0" xfId="521" applyNumberFormat="1" applyFont="1"/>
    <xf numFmtId="10" fontId="150" fillId="0" borderId="0" xfId="521" applyNumberFormat="1" applyFont="1"/>
    <xf numFmtId="178" fontId="150" fillId="0" borderId="0" xfId="0" applyNumberFormat="1" applyFont="1"/>
    <xf numFmtId="174" fontId="142" fillId="0" borderId="0" xfId="0" applyFont="1" applyAlignment="1">
      <alignment horizontal="center" vertical="center"/>
    </xf>
    <xf numFmtId="174" fontId="161" fillId="0" borderId="0" xfId="0" applyFont="1"/>
    <xf numFmtId="174" fontId="149" fillId="0" borderId="0" xfId="0" applyFont="1" applyAlignment="1">
      <alignment horizontal="center" vertical="center" wrapText="1"/>
    </xf>
    <xf numFmtId="168" fontId="162" fillId="0" borderId="0" xfId="0" applyNumberFormat="1" applyFont="1"/>
    <xf numFmtId="174" fontId="162" fillId="0" borderId="0" xfId="0" applyFont="1"/>
    <xf numFmtId="174" fontId="163" fillId="0" borderId="0" xfId="0" applyFont="1"/>
    <xf numFmtId="174" fontId="164" fillId="0" borderId="0" xfId="0" applyFont="1"/>
    <xf numFmtId="174" fontId="165" fillId="0" borderId="0" xfId="0" applyFont="1" applyAlignment="1">
      <alignment horizontal="center"/>
    </xf>
    <xf numFmtId="174" fontId="165" fillId="0" borderId="0" xfId="0" applyFont="1"/>
    <xf numFmtId="174" fontId="150" fillId="0" borderId="0" xfId="0" applyFont="1" applyAlignment="1">
      <alignment horizontal="center"/>
    </xf>
    <xf numFmtId="174" fontId="169" fillId="0" borderId="0" xfId="0" applyFont="1"/>
    <xf numFmtId="174" fontId="4" fillId="0" borderId="0" xfId="0" applyFont="1"/>
    <xf numFmtId="174" fontId="142" fillId="0" borderId="0" xfId="0" applyFont="1"/>
    <xf numFmtId="3" fontId="4" fillId="0" borderId="0" xfId="0" applyNumberFormat="1" applyFont="1"/>
    <xf numFmtId="1" fontId="150" fillId="0" borderId="0" xfId="0" applyNumberFormat="1" applyFont="1"/>
    <xf numFmtId="1" fontId="4" fillId="0" borderId="0" xfId="0" applyNumberFormat="1" applyFont="1"/>
    <xf numFmtId="43" fontId="150" fillId="0" borderId="0" xfId="294" applyFont="1" applyFill="1" applyBorder="1"/>
    <xf numFmtId="3" fontId="173" fillId="25" borderId="0" xfId="294" applyNumberFormat="1" applyFont="1" applyFill="1" applyBorder="1" applyAlignment="1">
      <alignment vertical="center"/>
    </xf>
    <xf numFmtId="41" fontId="27" fillId="25" borderId="0" xfId="294" applyNumberFormat="1" applyFont="1" applyFill="1" applyBorder="1" applyAlignment="1">
      <alignment horizontal="center" vertical="center"/>
    </xf>
    <xf numFmtId="174" fontId="161" fillId="25" borderId="0" xfId="0" applyFont="1" applyFill="1"/>
    <xf numFmtId="174" fontId="161" fillId="0" borderId="0" xfId="0" applyFont="1" applyAlignment="1">
      <alignment horizontal="center"/>
    </xf>
    <xf numFmtId="0" fontId="4" fillId="0" borderId="0" xfId="319" applyFont="1" applyAlignment="1">
      <alignment vertical="center"/>
    </xf>
    <xf numFmtId="174" fontId="4" fillId="0" borderId="0" xfId="0" applyFont="1" applyAlignment="1">
      <alignment horizontal="center"/>
    </xf>
    <xf numFmtId="1" fontId="4" fillId="0" borderId="0" xfId="0" applyNumberFormat="1" applyFont="1" applyAlignment="1">
      <alignment horizontal="center"/>
    </xf>
    <xf numFmtId="1" fontId="150" fillId="0" borderId="0" xfId="0" applyNumberFormat="1" applyFont="1" applyAlignment="1">
      <alignment horizontal="center"/>
    </xf>
    <xf numFmtId="174" fontId="150" fillId="0" borderId="0" xfId="0" applyFont="1" applyAlignment="1">
      <alignment horizontal="right"/>
    </xf>
    <xf numFmtId="171" fontId="150" fillId="0" borderId="0" xfId="521" applyNumberFormat="1" applyFont="1" applyAlignment="1">
      <alignment horizontal="right"/>
    </xf>
    <xf numFmtId="10" fontId="150" fillId="0" borderId="0" xfId="0" applyNumberFormat="1" applyFont="1"/>
    <xf numFmtId="185" fontId="150" fillId="0" borderId="0" xfId="0" applyNumberFormat="1" applyFont="1"/>
    <xf numFmtId="187" fontId="150" fillId="0" borderId="0" xfId="0" applyNumberFormat="1" applyFont="1"/>
    <xf numFmtId="43" fontId="150" fillId="0" borderId="0" xfId="0" applyNumberFormat="1" applyFont="1"/>
    <xf numFmtId="187" fontId="164" fillId="0" borderId="0" xfId="0" applyNumberFormat="1" applyFont="1"/>
    <xf numFmtId="180" fontId="150" fillId="0" borderId="0" xfId="0" applyNumberFormat="1" applyFont="1"/>
    <xf numFmtId="43" fontId="164" fillId="0" borderId="0" xfId="0" applyNumberFormat="1" applyFont="1"/>
    <xf numFmtId="171" fontId="150" fillId="0" borderId="0" xfId="521" applyNumberFormat="1" applyFont="1" applyBorder="1"/>
    <xf numFmtId="180" fontId="150" fillId="0" borderId="0" xfId="521" applyNumberFormat="1" applyFont="1"/>
    <xf numFmtId="187" fontId="142" fillId="0" borderId="0" xfId="0" applyNumberFormat="1" applyFont="1"/>
    <xf numFmtId="2" fontId="150" fillId="0" borderId="0" xfId="521" applyNumberFormat="1" applyFont="1" applyBorder="1"/>
    <xf numFmtId="174" fontId="150" fillId="0" borderId="0" xfId="0" applyFont="1" applyAlignment="1">
      <alignment vertical="center"/>
    </xf>
    <xf numFmtId="2" fontId="150" fillId="0" borderId="0" xfId="521" applyNumberFormat="1" applyFont="1" applyBorder="1" applyAlignment="1">
      <alignment vertical="center"/>
    </xf>
    <xf numFmtId="2" fontId="144" fillId="0" borderId="0" xfId="521" applyNumberFormat="1" applyFont="1" applyBorder="1"/>
    <xf numFmtId="168" fontId="177" fillId="0" borderId="0" xfId="294" applyNumberFormat="1" applyFont="1" applyFill="1" applyBorder="1" applyAlignment="1">
      <alignment horizontal="center"/>
    </xf>
    <xf numFmtId="174" fontId="177" fillId="0" borderId="0" xfId="0" applyFont="1"/>
    <xf numFmtId="43" fontId="177" fillId="0" borderId="0" xfId="0" applyNumberFormat="1" applyFont="1"/>
    <xf numFmtId="10" fontId="177" fillId="0" borderId="0" xfId="521" applyNumberFormat="1" applyFont="1" applyAlignment="1">
      <alignment vertical="top"/>
    </xf>
    <xf numFmtId="171" fontId="177" fillId="0" borderId="0" xfId="521" applyNumberFormat="1" applyFont="1"/>
    <xf numFmtId="43" fontId="179" fillId="0" borderId="0" xfId="0" applyNumberFormat="1" applyFont="1"/>
    <xf numFmtId="174" fontId="150" fillId="0" borderId="0" xfId="0" applyFont="1" applyAlignment="1">
      <alignment horizontal="left"/>
    </xf>
    <xf numFmtId="174" fontId="179" fillId="0" borderId="0" xfId="0" applyFont="1" applyAlignment="1">
      <alignment horizontal="center"/>
    </xf>
    <xf numFmtId="10" fontId="179" fillId="0" borderId="0" xfId="521" applyNumberFormat="1" applyFont="1" applyAlignment="1"/>
    <xf numFmtId="174" fontId="69" fillId="0" borderId="0" xfId="0" applyFont="1" applyAlignment="1">
      <alignment vertical="center" wrapText="1"/>
    </xf>
    <xf numFmtId="181" fontId="60" fillId="25" borderId="0" xfId="0" applyNumberFormat="1" applyFont="1" applyFill="1" applyAlignment="1">
      <alignment horizontal="left" vertical="center" wrapText="1"/>
    </xf>
    <xf numFmtId="0" fontId="150" fillId="0" borderId="0" xfId="714" applyFont="1"/>
    <xf numFmtId="168" fontId="150" fillId="0" borderId="0" xfId="294" applyNumberFormat="1" applyFont="1"/>
    <xf numFmtId="174" fontId="166" fillId="0" borderId="0" xfId="0" applyFont="1" applyAlignment="1">
      <alignment horizontal="center" vertical="center" wrapText="1"/>
    </xf>
    <xf numFmtId="174" fontId="182" fillId="0" borderId="0" xfId="0" applyFont="1"/>
    <xf numFmtId="10" fontId="161" fillId="0" borderId="0" xfId="521" applyNumberFormat="1" applyFont="1"/>
    <xf numFmtId="174" fontId="161" fillId="0" borderId="0" xfId="0" applyFont="1" applyAlignment="1">
      <alignment vertical="center"/>
    </xf>
    <xf numFmtId="197" fontId="150" fillId="0" borderId="0" xfId="0" applyNumberFormat="1" applyFont="1"/>
    <xf numFmtId="174" fontId="150" fillId="0" borderId="0" xfId="0" applyFont="1" applyAlignment="1">
      <alignment horizontal="center" vertical="center"/>
    </xf>
    <xf numFmtId="174" fontId="147" fillId="0" borderId="0" xfId="0" applyFont="1" applyAlignment="1">
      <alignment horizontal="center" vertical="center" wrapText="1"/>
    </xf>
    <xf numFmtId="197" fontId="2" fillId="25" borderId="0" xfId="0" applyNumberFormat="1" applyFont="1" applyFill="1" applyAlignment="1">
      <alignment horizontal="left" vertical="center" indent="1"/>
    </xf>
    <xf numFmtId="174" fontId="183" fillId="0" borderId="0" xfId="0" applyFont="1" applyAlignment="1">
      <alignment vertical="center"/>
    </xf>
    <xf numFmtId="197" fontId="183" fillId="0" borderId="0" xfId="0" applyNumberFormat="1" applyFont="1" applyAlignment="1">
      <alignment vertical="center"/>
    </xf>
    <xf numFmtId="174" fontId="150" fillId="0" borderId="0" xfId="413" applyFont="1"/>
    <xf numFmtId="174" fontId="150" fillId="0" borderId="0" xfId="362" applyFont="1"/>
    <xf numFmtId="174" fontId="184" fillId="0" borderId="0" xfId="362" applyFont="1" applyAlignment="1">
      <alignment horizontal="center"/>
    </xf>
    <xf numFmtId="174" fontId="45" fillId="25" borderId="0" xfId="0" applyFont="1" applyFill="1" applyAlignment="1">
      <alignment horizontal="left" vertical="center" wrapText="1"/>
    </xf>
    <xf numFmtId="174" fontId="58" fillId="25" borderId="0" xfId="0" applyFont="1" applyFill="1"/>
    <xf numFmtId="43" fontId="34" fillId="25" borderId="0" xfId="0" applyNumberFormat="1" applyFont="1" applyFill="1" applyAlignment="1">
      <alignment vertical="center"/>
    </xf>
    <xf numFmtId="43" fontId="0" fillId="25" borderId="0" xfId="0" applyNumberFormat="1" applyFill="1" applyAlignment="1">
      <alignment horizontal="center"/>
    </xf>
    <xf numFmtId="43" fontId="93" fillId="25" borderId="0" xfId="0" applyNumberFormat="1" applyFont="1" applyFill="1" applyAlignment="1">
      <alignment vertical="center"/>
    </xf>
    <xf numFmtId="43" fontId="93" fillId="25" borderId="0" xfId="0" applyNumberFormat="1" applyFont="1" applyFill="1" applyAlignment="1">
      <alignment horizontal="center"/>
    </xf>
    <xf numFmtId="178" fontId="34" fillId="25" borderId="0" xfId="0" applyNumberFormat="1" applyFont="1" applyFill="1" applyAlignment="1">
      <alignment vertical="center"/>
    </xf>
    <xf numFmtId="178" fontId="0" fillId="25" borderId="0" xfId="0" applyNumberFormat="1" applyFill="1" applyAlignment="1">
      <alignment horizontal="center"/>
    </xf>
    <xf numFmtId="0" fontId="94" fillId="0" borderId="0" xfId="0" applyNumberFormat="1" applyFont="1" applyAlignment="1">
      <alignment horizontal="center" vertical="center" wrapText="1"/>
    </xf>
    <xf numFmtId="0" fontId="94" fillId="0" borderId="0" xfId="0" applyNumberFormat="1" applyFont="1" applyAlignment="1">
      <alignment horizontal="center" vertical="center"/>
    </xf>
    <xf numFmtId="0" fontId="94" fillId="0" borderId="0" xfId="0" applyNumberFormat="1" applyFont="1" applyAlignment="1">
      <alignment horizontal="left" vertical="center" indent="1"/>
    </xf>
    <xf numFmtId="0" fontId="94" fillId="0" borderId="26" xfId="0" applyNumberFormat="1" applyFont="1" applyBorder="1" applyAlignment="1">
      <alignment horizontal="center" vertical="center"/>
    </xf>
    <xf numFmtId="9" fontId="150" fillId="0" borderId="0" xfId="521" applyFont="1"/>
    <xf numFmtId="174" fontId="150" fillId="0" borderId="0" xfId="0" applyFont="1" applyAlignment="1">
      <alignment horizontal="left" indent="1"/>
    </xf>
    <xf numFmtId="174" fontId="147" fillId="25" borderId="0" xfId="0" applyFont="1" applyFill="1" applyAlignment="1">
      <alignment horizontal="center" vertical="center" wrapText="1"/>
    </xf>
    <xf numFmtId="174" fontId="150" fillId="25" borderId="0" xfId="0" applyFont="1" applyFill="1" applyAlignment="1">
      <alignment vertical="center"/>
    </xf>
    <xf numFmtId="49" fontId="177" fillId="0" borderId="0" xfId="0" applyNumberFormat="1" applyFont="1"/>
    <xf numFmtId="168" fontId="158" fillId="25" borderId="0" xfId="294" applyNumberFormat="1" applyFont="1" applyFill="1" applyBorder="1" applyAlignment="1">
      <alignment horizontal="right" vertical="center"/>
    </xf>
    <xf numFmtId="49" fontId="150" fillId="0" borderId="0" xfId="0" applyNumberFormat="1" applyFont="1"/>
    <xf numFmtId="174" fontId="95" fillId="25" borderId="0" xfId="0" applyFont="1" applyFill="1" applyAlignment="1">
      <alignment horizontal="center" vertical="center" wrapText="1"/>
    </xf>
    <xf numFmtId="0" fontId="150" fillId="0" borderId="0" xfId="889" applyFont="1"/>
    <xf numFmtId="0" fontId="169" fillId="0" borderId="0" xfId="889" applyFont="1"/>
    <xf numFmtId="0" fontId="150" fillId="25" borderId="0" xfId="889" applyFont="1" applyFill="1"/>
    <xf numFmtId="0" fontId="3" fillId="0" borderId="17" xfId="889" applyFont="1" applyBorder="1" applyAlignment="1">
      <alignment horizontal="left" vertical="center"/>
    </xf>
    <xf numFmtId="168" fontId="95" fillId="25" borderId="0" xfId="294" applyNumberFormat="1" applyFont="1" applyFill="1" applyBorder="1" applyAlignment="1">
      <alignment vertical="center"/>
    </xf>
    <xf numFmtId="0" fontId="161" fillId="0" borderId="0" xfId="889" applyFont="1"/>
    <xf numFmtId="168" fontId="161" fillId="0" borderId="0" xfId="889" applyNumberFormat="1" applyFont="1"/>
    <xf numFmtId="171" fontId="161" fillId="0" borderId="0" xfId="1093" applyNumberFormat="1" applyFont="1" applyAlignment="1">
      <alignment horizontal="center"/>
    </xf>
    <xf numFmtId="174" fontId="150" fillId="0" borderId="0" xfId="0" applyFont="1" applyAlignment="1">
      <alignment vertical="top"/>
    </xf>
    <xf numFmtId="174" fontId="155" fillId="0" borderId="0" xfId="0" applyFont="1"/>
    <xf numFmtId="174" fontId="192" fillId="0" borderId="0" xfId="1087" quotePrefix="1" applyFont="1" applyAlignment="1" applyProtection="1"/>
    <xf numFmtId="174" fontId="183" fillId="0" borderId="0" xfId="0" applyFont="1"/>
    <xf numFmtId="174" fontId="189" fillId="0" borderId="0" xfId="0" applyFont="1"/>
    <xf numFmtId="174" fontId="192" fillId="0" borderId="0" xfId="1087" applyFont="1" applyAlignment="1" applyProtection="1">
      <alignment horizontal="left" indent="5"/>
    </xf>
    <xf numFmtId="174" fontId="189" fillId="0" borderId="0" xfId="0" applyFont="1" applyAlignment="1">
      <alignment horizontal="left"/>
    </xf>
    <xf numFmtId="174" fontId="183" fillId="0" borderId="0" xfId="0" applyFont="1" applyAlignment="1">
      <alignment horizontal="left" indent="5"/>
    </xf>
    <xf numFmtId="174" fontId="189" fillId="0" borderId="0" xfId="0" applyFont="1" applyAlignment="1">
      <alignment horizontal="left" indent="5"/>
    </xf>
    <xf numFmtId="174" fontId="192" fillId="0" borderId="0" xfId="1087" applyFont="1" applyAlignment="1" applyProtection="1">
      <alignment horizontal="left" indent="8"/>
    </xf>
    <xf numFmtId="174" fontId="107" fillId="0" borderId="0" xfId="1087" applyFont="1" applyAlignment="1" applyProtection="1"/>
    <xf numFmtId="174" fontId="183" fillId="0" borderId="0" xfId="0" applyFont="1" applyAlignment="1">
      <alignment horizontal="left" indent="8"/>
    </xf>
    <xf numFmtId="174" fontId="192" fillId="25" borderId="0" xfId="1087" applyFont="1" applyFill="1" applyAlignment="1" applyProtection="1">
      <alignment horizontal="left" indent="8"/>
    </xf>
    <xf numFmtId="174" fontId="183" fillId="25" borderId="0" xfId="0" applyFont="1" applyFill="1"/>
    <xf numFmtId="174" fontId="189" fillId="0" borderId="0" xfId="0" applyFont="1" applyAlignment="1">
      <alignment horizontal="left" indent="3"/>
    </xf>
    <xf numFmtId="174" fontId="189" fillId="0" borderId="0" xfId="0" applyFont="1" applyAlignment="1">
      <alignment horizontal="left" wrapText="1" indent="3"/>
    </xf>
    <xf numFmtId="174" fontId="150" fillId="0" borderId="0" xfId="0" applyFont="1" applyAlignment="1">
      <alignment horizontal="justify"/>
    </xf>
    <xf numFmtId="174" fontId="172" fillId="0" borderId="0" xfId="0" applyFont="1"/>
    <xf numFmtId="174" fontId="172" fillId="0" borderId="0" xfId="0" applyFont="1" applyAlignment="1">
      <alignment vertical="center" wrapText="1"/>
    </xf>
    <xf numFmtId="174" fontId="191" fillId="0" borderId="0" xfId="0" applyFont="1" applyAlignment="1">
      <alignment wrapText="1"/>
    </xf>
    <xf numFmtId="0" fontId="31" fillId="0" borderId="0" xfId="1270"/>
    <xf numFmtId="174" fontId="185" fillId="25" borderId="0" xfId="0" applyFont="1" applyFill="1" applyAlignment="1">
      <alignment horizontal="center" vertical="center" wrapText="1"/>
    </xf>
    <xf numFmtId="174" fontId="158" fillId="25" borderId="0" xfId="0" applyFont="1" applyFill="1" applyAlignment="1">
      <alignment horizontal="center" vertical="center"/>
    </xf>
    <xf numFmtId="174" fontId="158" fillId="25" borderId="0" xfId="0" applyFont="1" applyFill="1" applyAlignment="1">
      <alignment horizontal="center" vertical="center" wrapText="1"/>
    </xf>
    <xf numFmtId="49" fontId="195" fillId="25" borderId="0" xfId="0" applyNumberFormat="1" applyFont="1" applyFill="1" applyAlignment="1">
      <alignment horizontal="center" vertical="center"/>
    </xf>
    <xf numFmtId="3" fontId="195" fillId="25" borderId="0" xfId="296" applyNumberFormat="1" applyFont="1" applyFill="1" applyBorder="1" applyAlignment="1">
      <alignment horizontal="right" vertical="center" wrapText="1"/>
    </xf>
    <xf numFmtId="3" fontId="195" fillId="25" borderId="0" xfId="296" applyNumberFormat="1" applyFont="1" applyFill="1" applyBorder="1" applyAlignment="1">
      <alignment horizontal="right"/>
    </xf>
    <xf numFmtId="3" fontId="195" fillId="25" borderId="0" xfId="0" applyNumberFormat="1" applyFont="1" applyFill="1" applyAlignment="1">
      <alignment horizontal="right"/>
    </xf>
    <xf numFmtId="10" fontId="195" fillId="25" borderId="0" xfId="0" applyNumberFormat="1" applyFont="1" applyFill="1" applyAlignment="1">
      <alignment horizontal="right"/>
    </xf>
    <xf numFmtId="17" fontId="190" fillId="0" borderId="0" xfId="0" applyNumberFormat="1" applyFont="1" applyAlignment="1">
      <alignment horizontal="center"/>
    </xf>
    <xf numFmtId="174" fontId="163" fillId="0" borderId="0" xfId="0" applyFont="1" applyAlignment="1">
      <alignment horizontal="justify" vertical="justify" wrapText="1"/>
    </xf>
    <xf numFmtId="174" fontId="196" fillId="0" borderId="0" xfId="0" applyFont="1" applyAlignment="1">
      <alignment horizontal="center" vertical="center"/>
    </xf>
    <xf numFmtId="174" fontId="165" fillId="0" borderId="0" xfId="0" applyFont="1" applyAlignment="1">
      <alignment vertical="center"/>
    </xf>
    <xf numFmtId="174" fontId="161" fillId="0" borderId="0" xfId="0" applyFont="1" applyAlignment="1">
      <alignment horizontal="right"/>
    </xf>
    <xf numFmtId="43" fontId="165" fillId="0" borderId="0" xfId="0" applyNumberFormat="1" applyFont="1" applyAlignment="1">
      <alignment vertical="center"/>
    </xf>
    <xf numFmtId="43" fontId="165" fillId="0" borderId="0" xfId="521" applyNumberFormat="1" applyFont="1" applyAlignment="1">
      <alignment vertical="center"/>
    </xf>
    <xf numFmtId="43" fontId="95" fillId="0" borderId="0" xfId="0" applyNumberFormat="1" applyFont="1" applyAlignment="1">
      <alignment vertical="center"/>
    </xf>
    <xf numFmtId="171" fontId="95" fillId="0" borderId="0" xfId="521" applyNumberFormat="1" applyFont="1" applyAlignment="1">
      <alignment vertical="center"/>
    </xf>
    <xf numFmtId="174" fontId="165" fillId="0" borderId="0" xfId="0" applyFont="1" applyAlignment="1">
      <alignment horizontal="right" vertical="center"/>
    </xf>
    <xf numFmtId="174" fontId="148" fillId="0" borderId="0" xfId="0" applyFont="1" applyAlignment="1">
      <alignment horizontal="right" vertical="center" wrapText="1"/>
    </xf>
    <xf numFmtId="171" fontId="165" fillId="0" borderId="0" xfId="521" applyNumberFormat="1" applyFont="1" applyAlignment="1">
      <alignment vertical="center"/>
    </xf>
    <xf numFmtId="171" fontId="165" fillId="0" borderId="0" xfId="521" applyNumberFormat="1" applyFont="1" applyAlignment="1">
      <alignment horizontal="left" vertical="center"/>
    </xf>
    <xf numFmtId="10" fontId="165" fillId="0" borderId="0" xfId="521" applyNumberFormat="1" applyFont="1" applyAlignment="1">
      <alignment horizontal="left" vertical="center"/>
    </xf>
    <xf numFmtId="10" fontId="165" fillId="0" borderId="0" xfId="521" applyNumberFormat="1" applyFont="1" applyAlignment="1">
      <alignment vertical="center"/>
    </xf>
    <xf numFmtId="174" fontId="197" fillId="0" borderId="0" xfId="0" applyFont="1" applyAlignment="1">
      <alignment horizontal="center" vertical="center"/>
    </xf>
    <xf numFmtId="174" fontId="181" fillId="25" borderId="0" xfId="0" applyFont="1" applyFill="1" applyAlignment="1">
      <alignment horizontal="center" vertical="center" wrapText="1"/>
    </xf>
    <xf numFmtId="174" fontId="4" fillId="0" borderId="0" xfId="0" applyFont="1" applyAlignment="1">
      <alignment horizontal="left"/>
    </xf>
    <xf numFmtId="174" fontId="174" fillId="0" borderId="0" xfId="0" applyFont="1" applyAlignment="1">
      <alignment horizontal="left"/>
    </xf>
    <xf numFmtId="174" fontId="174" fillId="0" borderId="0" xfId="0" applyFont="1"/>
    <xf numFmtId="10" fontId="4" fillId="0" borderId="0" xfId="521" applyNumberFormat="1" applyFont="1" applyBorder="1" applyAlignment="1">
      <alignment horizontal="left"/>
    </xf>
    <xf numFmtId="178" fontId="4" fillId="0" borderId="0" xfId="0" applyNumberFormat="1" applyFont="1" applyAlignment="1">
      <alignment horizontal="left"/>
    </xf>
    <xf numFmtId="174" fontId="198" fillId="0" borderId="0" xfId="0" applyFont="1" applyAlignment="1">
      <alignment horizontal="center"/>
    </xf>
    <xf numFmtId="174" fontId="198" fillId="0" borderId="0" xfId="0" applyFont="1"/>
    <xf numFmtId="0" fontId="150" fillId="0" borderId="0" xfId="712" applyFont="1"/>
    <xf numFmtId="41" fontId="150" fillId="0" borderId="0" xfId="712" applyNumberFormat="1" applyFont="1"/>
    <xf numFmtId="41" fontId="161" fillId="0" borderId="0" xfId="712" applyNumberFormat="1" applyFont="1" applyAlignment="1">
      <alignment vertical="center"/>
    </xf>
    <xf numFmtId="0" fontId="161" fillId="0" borderId="0" xfId="712" applyFont="1" applyAlignment="1">
      <alignment vertical="center"/>
    </xf>
    <xf numFmtId="41" fontId="150" fillId="0" borderId="0" xfId="712" applyNumberFormat="1" applyFont="1" applyAlignment="1">
      <alignment vertical="center"/>
    </xf>
    <xf numFmtId="0" fontId="150" fillId="0" borderId="0" xfId="712" applyFont="1" applyAlignment="1">
      <alignment vertical="center"/>
    </xf>
    <xf numFmtId="178" fontId="32" fillId="0" borderId="0" xfId="413" applyNumberFormat="1" applyFont="1" applyAlignment="1">
      <alignment vertical="center"/>
    </xf>
    <xf numFmtId="174" fontId="32" fillId="0" borderId="0" xfId="413" applyFont="1" applyAlignment="1">
      <alignment vertical="center"/>
    </xf>
    <xf numFmtId="43" fontId="32" fillId="0" borderId="0" xfId="0" applyNumberFormat="1" applyFont="1"/>
    <xf numFmtId="174" fontId="198" fillId="0" borderId="0" xfId="359" applyFont="1"/>
    <xf numFmtId="174" fontId="32" fillId="0" borderId="0" xfId="417" applyFont="1"/>
    <xf numFmtId="178" fontId="32" fillId="0" borderId="0" xfId="419" applyNumberFormat="1" applyFont="1"/>
    <xf numFmtId="174" fontId="32" fillId="0" borderId="0" xfId="419" applyFont="1"/>
    <xf numFmtId="172" fontId="32" fillId="0" borderId="0" xfId="0" applyNumberFormat="1" applyFont="1" applyAlignment="1">
      <alignment horizontal="center"/>
    </xf>
    <xf numFmtId="174" fontId="142" fillId="0" borderId="0" xfId="0" applyFont="1" applyAlignment="1">
      <alignment vertical="center"/>
    </xf>
    <xf numFmtId="189" fontId="142" fillId="0" borderId="0" xfId="0" applyNumberFormat="1" applyFont="1"/>
    <xf numFmtId="197" fontId="159" fillId="68" borderId="0" xfId="0" applyNumberFormat="1" applyFont="1" applyFill="1"/>
    <xf numFmtId="174" fontId="159" fillId="68" borderId="0" xfId="0" applyFont="1" applyFill="1"/>
    <xf numFmtId="0" fontId="199" fillId="68" borderId="0" xfId="549" applyFont="1" applyFill="1" applyAlignment="1">
      <alignment vertical="center"/>
    </xf>
    <xf numFmtId="43" fontId="199" fillId="68" borderId="0" xfId="294" applyFont="1" applyFill="1" applyAlignment="1">
      <alignment vertical="center"/>
    </xf>
    <xf numFmtId="174" fontId="31" fillId="0" borderId="49" xfId="421" applyBorder="1"/>
    <xf numFmtId="174" fontId="31" fillId="0" borderId="50" xfId="421" applyBorder="1"/>
    <xf numFmtId="174" fontId="0" fillId="0" borderId="50" xfId="0" applyBorder="1"/>
    <xf numFmtId="174" fontId="31" fillId="0" borderId="51" xfId="421" applyBorder="1"/>
    <xf numFmtId="174" fontId="0" fillId="68" borderId="0" xfId="0" applyFill="1"/>
    <xf numFmtId="174" fontId="150" fillId="68" borderId="0" xfId="0" applyFont="1" applyFill="1"/>
    <xf numFmtId="174" fontId="169" fillId="68" borderId="0" xfId="0" applyFont="1" applyFill="1"/>
    <xf numFmtId="174" fontId="32" fillId="68" borderId="0" xfId="0" applyFont="1" applyFill="1"/>
    <xf numFmtId="174" fontId="31" fillId="68" borderId="0" xfId="413" applyFill="1"/>
    <xf numFmtId="174" fontId="150" fillId="68" borderId="0" xfId="413" applyFont="1" applyFill="1"/>
    <xf numFmtId="0" fontId="31" fillId="68" borderId="0" xfId="549" applyFill="1"/>
    <xf numFmtId="174" fontId="62" fillId="68" borderId="0" xfId="417" applyFont="1" applyFill="1" applyAlignment="1">
      <alignment vertical="center" wrapText="1"/>
    </xf>
    <xf numFmtId="174" fontId="31" fillId="68" borderId="0" xfId="417" applyFill="1"/>
    <xf numFmtId="174" fontId="31" fillId="68" borderId="0" xfId="419" applyFill="1"/>
    <xf numFmtId="174" fontId="31" fillId="68" borderId="0" xfId="603" applyFill="1"/>
    <xf numFmtId="41" fontId="31" fillId="68" borderId="0" xfId="421" applyNumberFormat="1" applyFill="1"/>
    <xf numFmtId="174" fontId="31" fillId="68" borderId="0" xfId="421" applyFill="1"/>
    <xf numFmtId="0" fontId="141" fillId="68" borderId="16" xfId="0" applyNumberFormat="1" applyFont="1" applyFill="1" applyBorder="1" applyAlignment="1">
      <alignment horizontal="center" vertical="center"/>
    </xf>
    <xf numFmtId="174" fontId="142" fillId="68" borderId="0" xfId="0" applyFont="1" applyFill="1" applyAlignment="1">
      <alignment horizontal="center"/>
    </xf>
    <xf numFmtId="0" fontId="62" fillId="68" borderId="16" xfId="0" applyNumberFormat="1" applyFont="1" applyFill="1" applyBorder="1" applyAlignment="1">
      <alignment horizontal="center" vertical="center"/>
    </xf>
    <xf numFmtId="0" fontId="62" fillId="68" borderId="14" xfId="0" applyNumberFormat="1" applyFont="1" applyFill="1" applyBorder="1" applyAlignment="1">
      <alignment horizontal="center" vertical="center"/>
    </xf>
    <xf numFmtId="0" fontId="62" fillId="68" borderId="26" xfId="0" applyNumberFormat="1" applyFont="1" applyFill="1" applyBorder="1" applyAlignment="1">
      <alignment horizontal="center" vertical="center"/>
    </xf>
    <xf numFmtId="179" fontId="62" fillId="68" borderId="25" xfId="0" applyNumberFormat="1" applyFont="1" applyFill="1" applyBorder="1" applyAlignment="1">
      <alignment horizontal="right" vertical="center"/>
    </xf>
    <xf numFmtId="174" fontId="179" fillId="68" borderId="16" xfId="0" applyFont="1" applyFill="1" applyBorder="1" applyAlignment="1">
      <alignment horizontal="center" vertical="center"/>
    </xf>
    <xf numFmtId="49" fontId="179" fillId="68" borderId="13" xfId="0" applyNumberFormat="1" applyFont="1" applyFill="1" applyBorder="1" applyAlignment="1">
      <alignment horizontal="center" vertical="center" wrapText="1"/>
    </xf>
    <xf numFmtId="49" fontId="186" fillId="68" borderId="26" xfId="0" applyNumberFormat="1" applyFont="1" applyFill="1" applyBorder="1" applyAlignment="1">
      <alignment horizontal="center" vertical="center" wrapText="1"/>
    </xf>
    <xf numFmtId="168" fontId="186" fillId="68" borderId="34" xfId="0" applyNumberFormat="1" applyFont="1" applyFill="1" applyBorder="1" applyAlignment="1">
      <alignment horizontal="right" vertical="center" wrapText="1"/>
    </xf>
    <xf numFmtId="174" fontId="186" fillId="68" borderId="16" xfId="0" applyFont="1" applyFill="1" applyBorder="1" applyAlignment="1">
      <alignment horizontal="center" vertical="center"/>
    </xf>
    <xf numFmtId="174" fontId="186" fillId="68" borderId="13" xfId="0" applyFont="1" applyFill="1" applyBorder="1" applyAlignment="1">
      <alignment horizontal="center" vertical="center"/>
    </xf>
    <xf numFmtId="174" fontId="141" fillId="68" borderId="26" xfId="0" applyFont="1" applyFill="1" applyBorder="1" applyAlignment="1">
      <alignment horizontal="center" vertical="center"/>
    </xf>
    <xf numFmtId="168" fontId="141" fillId="68" borderId="34" xfId="294" applyNumberFormat="1" applyFont="1" applyFill="1" applyBorder="1" applyAlignment="1">
      <alignment vertical="center"/>
    </xf>
    <xf numFmtId="174" fontId="161" fillId="68" borderId="0" xfId="0" applyFont="1" applyFill="1"/>
    <xf numFmtId="0" fontId="161" fillId="68" borderId="0" xfId="889" applyFont="1" applyFill="1"/>
    <xf numFmtId="0" fontId="150" fillId="68" borderId="0" xfId="889" applyFont="1" applyFill="1"/>
    <xf numFmtId="0" fontId="190" fillId="68" borderId="11" xfId="889" applyFont="1" applyFill="1" applyBorder="1" applyAlignment="1">
      <alignment horizontal="center" vertical="center"/>
    </xf>
    <xf numFmtId="10" fontId="161" fillId="25" borderId="0" xfId="0" applyNumberFormat="1" applyFont="1" applyFill="1" applyAlignment="1">
      <alignment horizontal="right"/>
    </xf>
    <xf numFmtId="174" fontId="186" fillId="68" borderId="16" xfId="0" applyFont="1" applyFill="1" applyBorder="1" applyAlignment="1">
      <alignment horizontal="center" vertical="center" wrapText="1"/>
    </xf>
    <xf numFmtId="174" fontId="186" fillId="68" borderId="13" xfId="0" applyFont="1" applyFill="1" applyBorder="1" applyAlignment="1">
      <alignment horizontal="center" vertical="center" wrapText="1"/>
    </xf>
    <xf numFmtId="174" fontId="186" fillId="68" borderId="14" xfId="0" applyFont="1" applyFill="1" applyBorder="1" applyAlignment="1">
      <alignment horizontal="center" vertical="center" wrapText="1"/>
    </xf>
    <xf numFmtId="174" fontId="0" fillId="0" borderId="0" xfId="0" applyAlignment="1">
      <alignment vertical="top"/>
    </xf>
    <xf numFmtId="174" fontId="57" fillId="0" borderId="0" xfId="0" applyFont="1" applyAlignment="1">
      <alignment horizontal="center" vertical="top" wrapText="1"/>
    </xf>
    <xf numFmtId="174" fontId="0" fillId="25" borderId="0" xfId="0" applyFill="1" applyAlignment="1">
      <alignment vertical="top"/>
    </xf>
    <xf numFmtId="174" fontId="164" fillId="0" borderId="0" xfId="0" applyFont="1" applyAlignment="1">
      <alignment vertical="center"/>
    </xf>
    <xf numFmtId="174" fontId="147" fillId="68" borderId="26" xfId="0" applyFont="1" applyFill="1" applyBorder="1" applyAlignment="1">
      <alignment horizontal="center" vertical="center"/>
    </xf>
    <xf numFmtId="49" fontId="186" fillId="68" borderId="16" xfId="0" applyNumberFormat="1" applyFont="1" applyFill="1" applyBorder="1" applyAlignment="1">
      <alignment horizontal="center" vertical="center"/>
    </xf>
    <xf numFmtId="174" fontId="171" fillId="68" borderId="0" xfId="0" applyFont="1" applyFill="1" applyAlignment="1">
      <alignment vertical="center" wrapText="1"/>
    </xf>
    <xf numFmtId="174" fontId="147" fillId="68" borderId="16" xfId="359" applyFont="1" applyFill="1" applyBorder="1" applyAlignment="1">
      <alignment horizontal="center" vertical="center"/>
    </xf>
    <xf numFmtId="174" fontId="147" fillId="68" borderId="14" xfId="359" applyFont="1" applyFill="1" applyBorder="1" applyAlignment="1">
      <alignment horizontal="center" vertical="center" wrapText="1"/>
    </xf>
    <xf numFmtId="174" fontId="150" fillId="0" borderId="0" xfId="359" applyFont="1"/>
    <xf numFmtId="174" fontId="201" fillId="0" borderId="0" xfId="0" applyFont="1" applyAlignment="1">
      <alignment horizontal="left" vertical="center" wrapText="1"/>
    </xf>
    <xf numFmtId="49" fontId="95" fillId="0" borderId="26" xfId="359" applyNumberFormat="1" applyFont="1" applyBorder="1" applyAlignment="1">
      <alignment horizontal="center" vertical="center"/>
    </xf>
    <xf numFmtId="1" fontId="49" fillId="25" borderId="32" xfId="0" applyNumberFormat="1" applyFont="1" applyFill="1" applyBorder="1" applyAlignment="1">
      <alignment horizontal="center"/>
    </xf>
    <xf numFmtId="43" fontId="36" fillId="25" borderId="12" xfId="294" applyFont="1" applyFill="1" applyBorder="1" applyAlignment="1">
      <alignment horizontal="right" vertical="center"/>
    </xf>
    <xf numFmtId="171" fontId="49" fillId="25" borderId="23" xfId="417" applyNumberFormat="1" applyFont="1" applyFill="1" applyBorder="1" applyAlignment="1">
      <alignment horizontal="right" vertical="center"/>
    </xf>
    <xf numFmtId="10" fontId="49" fillId="25" borderId="12" xfId="417" applyNumberFormat="1" applyFont="1" applyFill="1" applyBorder="1" applyAlignment="1">
      <alignment horizontal="right" vertical="center"/>
    </xf>
    <xf numFmtId="0" fontId="49" fillId="25" borderId="32" xfId="0" applyNumberFormat="1" applyFont="1" applyFill="1" applyBorder="1" applyAlignment="1">
      <alignment horizontal="center"/>
    </xf>
    <xf numFmtId="0" fontId="49" fillId="25" borderId="26" xfId="0" applyNumberFormat="1" applyFont="1" applyFill="1" applyBorder="1" applyAlignment="1">
      <alignment horizontal="center"/>
    </xf>
    <xf numFmtId="43" fontId="36" fillId="25" borderId="34" xfId="294" applyFont="1" applyFill="1" applyBorder="1" applyAlignment="1">
      <alignment horizontal="right" vertical="center"/>
    </xf>
    <xf numFmtId="174" fontId="176" fillId="68" borderId="16" xfId="359" applyFont="1" applyFill="1" applyBorder="1" applyAlignment="1">
      <alignment horizontal="center" vertical="center"/>
    </xf>
    <xf numFmtId="49" fontId="176" fillId="68" borderId="26" xfId="359" applyNumberFormat="1" applyFont="1" applyFill="1" applyBorder="1" applyAlignment="1">
      <alignment horizontal="center" vertical="center"/>
    </xf>
    <xf numFmtId="174" fontId="176" fillId="68" borderId="14" xfId="359" applyFont="1" applyFill="1" applyBorder="1" applyAlignment="1">
      <alignment horizontal="center" vertical="center" wrapText="1"/>
    </xf>
    <xf numFmtId="49" fontId="202" fillId="0" borderId="32" xfId="359" applyNumberFormat="1" applyFont="1" applyBorder="1" applyAlignment="1">
      <alignment horizontal="center"/>
    </xf>
    <xf numFmtId="4" fontId="203" fillId="0" borderId="23" xfId="294" applyNumberFormat="1" applyFont="1" applyFill="1" applyBorder="1" applyAlignment="1">
      <alignment horizontal="right"/>
    </xf>
    <xf numFmtId="0" fontId="202" fillId="0" borderId="32" xfId="359" applyNumberFormat="1" applyFont="1" applyBorder="1" applyAlignment="1">
      <alignment horizontal="center"/>
    </xf>
    <xf numFmtId="4" fontId="176" fillId="68" borderId="25" xfId="294" applyNumberFormat="1" applyFont="1" applyFill="1" applyBorder="1" applyAlignment="1">
      <alignment horizontal="right" vertical="center"/>
    </xf>
    <xf numFmtId="174" fontId="147" fillId="68" borderId="16" xfId="0" applyFont="1" applyFill="1" applyBorder="1" applyAlignment="1">
      <alignment horizontal="center" vertical="center"/>
    </xf>
    <xf numFmtId="49" fontId="147" fillId="68" borderId="13" xfId="365" applyNumberFormat="1" applyFont="1" applyFill="1" applyBorder="1" applyAlignment="1">
      <alignment horizontal="center" vertical="center"/>
    </xf>
    <xf numFmtId="49" fontId="147" fillId="68" borderId="14" xfId="365" applyNumberFormat="1" applyFont="1" applyFill="1" applyBorder="1" applyAlignment="1">
      <alignment horizontal="center" vertical="center"/>
    </xf>
    <xf numFmtId="40" fontId="95" fillId="0" borderId="32" xfId="365" applyNumberFormat="1" applyFont="1" applyBorder="1" applyAlignment="1">
      <alignment horizontal="left" vertical="center" wrapText="1"/>
    </xf>
    <xf numFmtId="43" fontId="27" fillId="0" borderId="12" xfId="365" applyNumberFormat="1" applyFont="1" applyBorder="1" applyAlignment="1">
      <alignment horizontal="right"/>
    </xf>
    <xf numFmtId="43" fontId="95" fillId="0" borderId="23" xfId="365" applyNumberFormat="1" applyFont="1" applyBorder="1" applyAlignment="1">
      <alignment horizontal="right"/>
    </xf>
    <xf numFmtId="43" fontId="27" fillId="25" borderId="12" xfId="365" applyNumberFormat="1" applyFont="1" applyFill="1" applyBorder="1" applyAlignment="1">
      <alignment horizontal="right"/>
    </xf>
    <xf numFmtId="0" fontId="59" fillId="0" borderId="32" xfId="0" applyNumberFormat="1" applyFont="1" applyBorder="1" applyAlignment="1">
      <alignment horizontal="center" vertical="center"/>
    </xf>
    <xf numFmtId="43" fontId="60" fillId="0" borderId="12" xfId="0" applyNumberFormat="1" applyFont="1" applyBorder="1" applyAlignment="1">
      <alignment horizontal="center" vertical="center"/>
    </xf>
    <xf numFmtId="10" fontId="59" fillId="0" borderId="12" xfId="0" applyNumberFormat="1" applyFont="1" applyBorder="1" applyAlignment="1">
      <alignment horizontal="center" vertical="center"/>
    </xf>
    <xf numFmtId="43" fontId="60" fillId="0" borderId="12" xfId="294" applyFont="1" applyFill="1" applyBorder="1" applyAlignment="1">
      <alignment horizontal="center" vertical="center"/>
    </xf>
    <xf numFmtId="43" fontId="59" fillId="0" borderId="23" xfId="294" applyFont="1" applyFill="1" applyBorder="1" applyAlignment="1">
      <alignment horizontal="center" vertical="center"/>
    </xf>
    <xf numFmtId="17" fontId="65" fillId="68" borderId="26" xfId="0" applyNumberFormat="1" applyFont="1" applyFill="1" applyBorder="1" applyAlignment="1">
      <alignment horizontal="center" vertical="center"/>
    </xf>
    <xf numFmtId="43" fontId="65" fillId="68" borderId="34" xfId="0" applyNumberFormat="1" applyFont="1" applyFill="1" applyBorder="1" applyAlignment="1">
      <alignment horizontal="center" vertical="center"/>
    </xf>
    <xf numFmtId="10" fontId="65" fillId="68" borderId="34" xfId="0" applyNumberFormat="1" applyFont="1" applyFill="1" applyBorder="1" applyAlignment="1">
      <alignment horizontal="center" vertical="center"/>
    </xf>
    <xf numFmtId="43" fontId="65" fillId="68" borderId="25" xfId="294" applyFont="1" applyFill="1" applyBorder="1" applyAlignment="1">
      <alignment horizontal="center" vertical="center"/>
    </xf>
    <xf numFmtId="43" fontId="65" fillId="59" borderId="16" xfId="0" applyNumberFormat="1" applyFont="1" applyFill="1" applyBorder="1" applyAlignment="1">
      <alignment horizontal="center" vertical="center"/>
    </xf>
    <xf numFmtId="43" fontId="65" fillId="59" borderId="13" xfId="0" applyNumberFormat="1" applyFont="1" applyFill="1" applyBorder="1" applyAlignment="1">
      <alignment horizontal="center" vertical="center" wrapText="1"/>
    </xf>
    <xf numFmtId="43" fontId="65" fillId="59" borderId="13" xfId="294" applyFont="1" applyFill="1" applyBorder="1" applyAlignment="1">
      <alignment horizontal="center" vertical="center" wrapText="1"/>
    </xf>
    <xf numFmtId="43" fontId="65" fillId="59" borderId="14" xfId="294" applyFont="1" applyFill="1" applyBorder="1" applyAlignment="1">
      <alignment horizontal="center" vertical="center" wrapText="1"/>
    </xf>
    <xf numFmtId="0" fontId="141" fillId="68" borderId="13" xfId="0" applyNumberFormat="1" applyFont="1" applyFill="1" applyBorder="1" applyAlignment="1">
      <alignment horizontal="center" vertical="center"/>
    </xf>
    <xf numFmtId="174" fontId="94" fillId="0" borderId="32" xfId="0" applyFont="1" applyBorder="1" applyAlignment="1">
      <alignment vertical="center"/>
    </xf>
    <xf numFmtId="41" fontId="2" fillId="0" borderId="12" xfId="0" applyNumberFormat="1" applyFont="1" applyBorder="1" applyAlignment="1">
      <alignment vertical="center"/>
    </xf>
    <xf numFmtId="41" fontId="94" fillId="0" borderId="34" xfId="0" applyNumberFormat="1" applyFont="1" applyBorder="1" applyAlignment="1">
      <alignment vertical="center"/>
    </xf>
    <xf numFmtId="174" fontId="175" fillId="0" borderId="0" xfId="0" applyFont="1" applyAlignment="1">
      <alignment horizontal="center" vertical="center"/>
    </xf>
    <xf numFmtId="174" fontId="164" fillId="0" borderId="0" xfId="0" applyFont="1" applyAlignment="1">
      <alignment horizontal="left"/>
    </xf>
    <xf numFmtId="174" fontId="175" fillId="0" borderId="0" xfId="0" applyFont="1" applyAlignment="1">
      <alignment vertical="center"/>
    </xf>
    <xf numFmtId="41" fontId="173" fillId="0" borderId="0" xfId="0" applyNumberFormat="1" applyFont="1" applyAlignment="1">
      <alignment vertical="center"/>
    </xf>
    <xf numFmtId="171" fontId="175" fillId="0" borderId="0" xfId="521" applyNumberFormat="1" applyFont="1" applyAlignment="1">
      <alignment vertical="center"/>
    </xf>
    <xf numFmtId="171" fontId="204" fillId="0" borderId="0" xfId="521" applyNumberFormat="1" applyFont="1" applyAlignment="1">
      <alignment vertical="center"/>
    </xf>
    <xf numFmtId="41" fontId="204" fillId="0" borderId="0" xfId="0" applyNumberFormat="1" applyFont="1" applyAlignment="1">
      <alignment vertical="center"/>
    </xf>
    <xf numFmtId="10" fontId="204" fillId="0" borderId="0" xfId="521" applyNumberFormat="1" applyFont="1" applyAlignment="1">
      <alignment vertical="center"/>
    </xf>
    <xf numFmtId="174" fontId="193" fillId="0" borderId="0" xfId="0" applyFont="1" applyAlignment="1">
      <alignment vertical="center"/>
    </xf>
    <xf numFmtId="174" fontId="165" fillId="68" borderId="16" xfId="0" applyFont="1" applyFill="1" applyBorder="1" applyAlignment="1">
      <alignment horizontal="center" vertical="center"/>
    </xf>
    <xf numFmtId="174" fontId="165" fillId="68" borderId="13" xfId="0" applyFont="1" applyFill="1" applyBorder="1" applyAlignment="1">
      <alignment horizontal="center" vertical="center" wrapText="1"/>
    </xf>
    <xf numFmtId="174" fontId="165" fillId="68" borderId="13" xfId="0" applyFont="1" applyFill="1" applyBorder="1" applyAlignment="1">
      <alignment horizontal="center" vertical="center"/>
    </xf>
    <xf numFmtId="174" fontId="165" fillId="68" borderId="14" xfId="0" applyFont="1" applyFill="1" applyBorder="1" applyAlignment="1">
      <alignment horizontal="center" vertical="center" wrapText="1"/>
    </xf>
    <xf numFmtId="0" fontId="165" fillId="0" borderId="32" xfId="0" applyNumberFormat="1" applyFont="1" applyBorder="1" applyAlignment="1">
      <alignment horizontal="center"/>
    </xf>
    <xf numFmtId="49" fontId="165" fillId="0" borderId="32" xfId="0" applyNumberFormat="1" applyFont="1" applyBorder="1" applyAlignment="1">
      <alignment horizontal="center"/>
    </xf>
    <xf numFmtId="49" fontId="95" fillId="0" borderId="32" xfId="0" applyNumberFormat="1" applyFont="1" applyBorder="1" applyAlignment="1">
      <alignment horizontal="center"/>
    </xf>
    <xf numFmtId="0" fontId="95" fillId="0" borderId="32" xfId="0" applyNumberFormat="1" applyFont="1" applyBorder="1" applyAlignment="1">
      <alignment horizontal="center"/>
    </xf>
    <xf numFmtId="171" fontId="147" fillId="68" borderId="34" xfId="0" applyNumberFormat="1" applyFont="1" applyFill="1" applyBorder="1" applyAlignment="1">
      <alignment horizontal="right" vertical="center"/>
    </xf>
    <xf numFmtId="171" fontId="147" fillId="68" borderId="25" xfId="0" applyNumberFormat="1" applyFont="1" applyFill="1" applyBorder="1" applyAlignment="1">
      <alignment horizontal="right" vertical="center"/>
    </xf>
    <xf numFmtId="0" fontId="180" fillId="0" borderId="32" xfId="0" applyNumberFormat="1" applyFont="1" applyBorder="1" applyAlignment="1">
      <alignment horizontal="center"/>
    </xf>
    <xf numFmtId="168" fontId="158" fillId="0" borderId="12" xfId="294" applyNumberFormat="1" applyFont="1" applyFill="1" applyBorder="1"/>
    <xf numFmtId="49" fontId="180" fillId="0" borderId="32" xfId="0" applyNumberFormat="1" applyFont="1" applyBorder="1" applyAlignment="1">
      <alignment horizontal="center"/>
    </xf>
    <xf numFmtId="174" fontId="186" fillId="68" borderId="26" xfId="0" applyFont="1" applyFill="1" applyBorder="1" applyAlignment="1">
      <alignment horizontal="center" vertical="center"/>
    </xf>
    <xf numFmtId="168" fontId="186" fillId="68" borderId="34" xfId="294" applyNumberFormat="1" applyFont="1" applyFill="1" applyBorder="1" applyAlignment="1">
      <alignment vertical="center"/>
    </xf>
    <xf numFmtId="10" fontId="186" fillId="68" borderId="34" xfId="0" applyNumberFormat="1" applyFont="1" applyFill="1" applyBorder="1" applyAlignment="1">
      <alignment vertical="center"/>
    </xf>
    <xf numFmtId="49" fontId="179" fillId="68" borderId="14" xfId="0" applyNumberFormat="1" applyFont="1" applyFill="1" applyBorder="1" applyAlignment="1">
      <alignment horizontal="center" vertical="center" wrapText="1"/>
    </xf>
    <xf numFmtId="49" fontId="179" fillId="0" borderId="32" xfId="0" applyNumberFormat="1" applyFont="1" applyBorder="1" applyAlignment="1">
      <alignment horizontal="center" vertical="center"/>
    </xf>
    <xf numFmtId="168" fontId="177" fillId="0" borderId="12" xfId="294" applyNumberFormat="1" applyFont="1" applyFill="1" applyBorder="1" applyAlignment="1">
      <alignment horizontal="right" vertical="center"/>
    </xf>
    <xf numFmtId="168" fontId="179" fillId="0" borderId="12" xfId="0" applyNumberFormat="1" applyFont="1" applyBorder="1" applyAlignment="1">
      <alignment horizontal="right" vertical="center" wrapText="1"/>
    </xf>
    <xf numFmtId="10" fontId="179" fillId="0" borderId="12" xfId="0" applyNumberFormat="1" applyFont="1" applyBorder="1" applyAlignment="1">
      <alignment horizontal="right" vertical="center"/>
    </xf>
    <xf numFmtId="10" fontId="179" fillId="0" borderId="23" xfId="0" applyNumberFormat="1" applyFont="1" applyBorder="1" applyAlignment="1">
      <alignment horizontal="right" vertical="center"/>
    </xf>
    <xf numFmtId="168" fontId="180" fillId="0" borderId="12" xfId="0" applyNumberFormat="1" applyFont="1" applyBorder="1" applyAlignment="1">
      <alignment horizontal="right" vertical="center" wrapText="1"/>
    </xf>
    <xf numFmtId="10" fontId="180" fillId="0" borderId="12" xfId="0" applyNumberFormat="1" applyFont="1" applyBorder="1" applyAlignment="1">
      <alignment horizontal="right" vertical="center"/>
    </xf>
    <xf numFmtId="10" fontId="180" fillId="0" borderId="23" xfId="0" applyNumberFormat="1" applyFont="1" applyBorder="1" applyAlignment="1">
      <alignment horizontal="right" vertical="center"/>
    </xf>
    <xf numFmtId="0" fontId="180" fillId="0" borderId="32" xfId="0" applyNumberFormat="1" applyFont="1" applyBorder="1" applyAlignment="1">
      <alignment horizontal="center" vertical="center"/>
    </xf>
    <xf numFmtId="10" fontId="186" fillId="68" borderId="34" xfId="0" applyNumberFormat="1" applyFont="1" applyFill="1" applyBorder="1" applyAlignment="1">
      <alignment horizontal="right" vertical="center"/>
    </xf>
    <xf numFmtId="10" fontId="186" fillId="68" borderId="25" xfId="0" applyNumberFormat="1" applyFont="1" applyFill="1" applyBorder="1" applyAlignment="1">
      <alignment horizontal="right" vertical="center"/>
    </xf>
    <xf numFmtId="0" fontId="94" fillId="0" borderId="32" xfId="0" applyNumberFormat="1" applyFont="1" applyBorder="1" applyAlignment="1">
      <alignment horizontal="center" vertical="center"/>
    </xf>
    <xf numFmtId="168" fontId="4" fillId="0" borderId="12" xfId="294" applyNumberFormat="1" applyFont="1" applyFill="1" applyBorder="1" applyAlignment="1">
      <alignment vertical="center"/>
    </xf>
    <xf numFmtId="168" fontId="94" fillId="0" borderId="12" xfId="294" applyNumberFormat="1" applyFont="1" applyFill="1" applyBorder="1" applyAlignment="1">
      <alignment vertical="center"/>
    </xf>
    <xf numFmtId="171" fontId="94" fillId="0" borderId="12" xfId="0" applyNumberFormat="1" applyFont="1" applyBorder="1" applyAlignment="1">
      <alignment vertical="center"/>
    </xf>
    <xf numFmtId="171" fontId="94" fillId="0" borderId="23" xfId="0" applyNumberFormat="1" applyFont="1" applyBorder="1" applyAlignment="1">
      <alignment vertical="center"/>
    </xf>
    <xf numFmtId="171" fontId="141" fillId="68" borderId="34" xfId="0" applyNumberFormat="1" applyFont="1" applyFill="1" applyBorder="1" applyAlignment="1">
      <alignment vertical="center"/>
    </xf>
    <xf numFmtId="171" fontId="141" fillId="68" borderId="25" xfId="0" applyNumberFormat="1" applyFont="1" applyFill="1" applyBorder="1" applyAlignment="1">
      <alignment vertical="center"/>
    </xf>
    <xf numFmtId="0" fontId="188" fillId="0" borderId="17" xfId="889" applyFont="1" applyBorder="1" applyAlignment="1">
      <alignment horizontal="left" vertical="center"/>
    </xf>
    <xf numFmtId="0" fontId="171" fillId="68" borderId="26" xfId="889" applyFont="1" applyFill="1" applyBorder="1" applyAlignment="1">
      <alignment horizontal="center" vertical="center"/>
    </xf>
    <xf numFmtId="168" fontId="171" fillId="68" borderId="34" xfId="294" applyNumberFormat="1" applyFont="1" applyFill="1" applyBorder="1" applyAlignment="1">
      <alignment horizontal="center" vertical="center"/>
    </xf>
    <xf numFmtId="174" fontId="37" fillId="68" borderId="12" xfId="0" applyFont="1" applyFill="1" applyBorder="1" applyAlignment="1">
      <alignment horizontal="center" vertical="center" wrapText="1"/>
    </xf>
    <xf numFmtId="174" fontId="37" fillId="68" borderId="24" xfId="0" applyFont="1" applyFill="1" applyBorder="1" applyAlignment="1">
      <alignment horizontal="center" vertical="center"/>
    </xf>
    <xf numFmtId="3" fontId="37" fillId="68" borderId="25" xfId="0" applyNumberFormat="1" applyFont="1" applyFill="1" applyBorder="1" applyAlignment="1">
      <alignment horizontal="center" vertical="center"/>
    </xf>
    <xf numFmtId="3" fontId="37" fillId="68" borderId="24" xfId="0" applyNumberFormat="1" applyFont="1" applyFill="1" applyBorder="1" applyAlignment="1">
      <alignment horizontal="center" vertical="center"/>
    </xf>
    <xf numFmtId="3" fontId="37" fillId="68" borderId="24" xfId="0" applyNumberFormat="1" applyFont="1" applyFill="1" applyBorder="1" applyAlignment="1">
      <alignment horizontal="right" vertical="center"/>
    </xf>
    <xf numFmtId="3" fontId="37" fillId="68" borderId="34" xfId="0" applyNumberFormat="1" applyFont="1" applyFill="1" applyBorder="1" applyAlignment="1">
      <alignment horizontal="center" vertical="center"/>
    </xf>
    <xf numFmtId="171" fontId="37" fillId="68" borderId="24" xfId="521" applyNumberFormat="1" applyFont="1" applyFill="1" applyBorder="1" applyAlignment="1">
      <alignment horizontal="center" vertical="center"/>
    </xf>
    <xf numFmtId="41" fontId="37" fillId="68" borderId="12" xfId="0" applyNumberFormat="1" applyFont="1" applyFill="1" applyBorder="1" applyAlignment="1">
      <alignment horizontal="center" vertical="center" wrapText="1"/>
    </xf>
    <xf numFmtId="49" fontId="52" fillId="0" borderId="12" xfId="0" applyNumberFormat="1" applyFont="1" applyBorder="1" applyAlignment="1">
      <alignment horizontal="center" vertical="center"/>
    </xf>
    <xf numFmtId="3" fontId="205" fillId="0" borderId="12" xfId="294" applyNumberFormat="1" applyFont="1" applyFill="1" applyBorder="1" applyAlignment="1">
      <alignment horizontal="center" vertical="center"/>
    </xf>
    <xf numFmtId="41" fontId="205" fillId="0" borderId="12" xfId="294" applyNumberFormat="1" applyFont="1" applyFill="1" applyBorder="1" applyAlignment="1">
      <alignment horizontal="center" vertical="center"/>
    </xf>
    <xf numFmtId="3" fontId="52" fillId="0" borderId="12" xfId="294" applyNumberFormat="1" applyFont="1" applyFill="1" applyBorder="1" applyAlignment="1">
      <alignment horizontal="center" vertical="center"/>
    </xf>
    <xf numFmtId="171" fontId="205" fillId="0" borderId="12" xfId="0" applyNumberFormat="1" applyFont="1" applyBorder="1" applyAlignment="1">
      <alignment horizontal="center" vertical="center"/>
    </xf>
    <xf numFmtId="0" fontId="52" fillId="0" borderId="12" xfId="0" applyNumberFormat="1" applyFont="1" applyBorder="1" applyAlignment="1">
      <alignment horizontal="center" vertical="center"/>
    </xf>
    <xf numFmtId="43" fontId="62" fillId="68" borderId="13" xfId="0" applyNumberFormat="1" applyFont="1" applyFill="1" applyBorder="1" applyAlignment="1">
      <alignment horizontal="center" vertical="center"/>
    </xf>
    <xf numFmtId="174" fontId="61" fillId="0" borderId="32" xfId="0" applyFont="1" applyBorder="1" applyAlignment="1">
      <alignment vertical="center"/>
    </xf>
    <xf numFmtId="43" fontId="45" fillId="0" borderId="12" xfId="0" applyNumberFormat="1" applyFont="1" applyBorder="1" applyAlignment="1">
      <alignment horizontal="right" vertical="center"/>
    </xf>
    <xf numFmtId="179" fontId="61" fillId="0" borderId="23" xfId="0" applyNumberFormat="1" applyFont="1" applyBorder="1" applyAlignment="1">
      <alignment horizontal="right" vertical="center"/>
    </xf>
    <xf numFmtId="179" fontId="62" fillId="68" borderId="34" xfId="0" applyNumberFormat="1" applyFont="1" applyFill="1" applyBorder="1" applyAlignment="1">
      <alignment horizontal="right" vertical="center"/>
    </xf>
    <xf numFmtId="10" fontId="205" fillId="0" borderId="12" xfId="421" applyNumberFormat="1" applyFont="1" applyBorder="1" applyAlignment="1">
      <alignment horizontal="center" vertical="center"/>
    </xf>
    <xf numFmtId="17" fontId="52" fillId="0" borderId="32" xfId="421" applyNumberFormat="1" applyFont="1" applyBorder="1" applyAlignment="1">
      <alignment horizontal="center" vertical="center"/>
    </xf>
    <xf numFmtId="10" fontId="205" fillId="0" borderId="23" xfId="421" applyNumberFormat="1" applyFont="1" applyBorder="1" applyAlignment="1">
      <alignment horizontal="center" vertical="center"/>
    </xf>
    <xf numFmtId="17" fontId="52" fillId="0" borderId="26" xfId="421" applyNumberFormat="1" applyFont="1" applyBorder="1" applyAlignment="1">
      <alignment horizontal="center" vertical="center"/>
    </xf>
    <xf numFmtId="10" fontId="205" fillId="0" borderId="34" xfId="421" applyNumberFormat="1" applyFont="1" applyBorder="1" applyAlignment="1">
      <alignment horizontal="center" vertical="center"/>
    </xf>
    <xf numFmtId="10" fontId="205" fillId="0" borderId="25" xfId="421" applyNumberFormat="1" applyFont="1" applyBorder="1" applyAlignment="1">
      <alignment horizontal="center" vertical="center"/>
    </xf>
    <xf numFmtId="49" fontId="95" fillId="0" borderId="32" xfId="359" applyNumberFormat="1" applyFont="1" applyBorder="1" applyAlignment="1">
      <alignment horizontal="center" vertical="center"/>
    </xf>
    <xf numFmtId="0" fontId="95" fillId="0" borderId="32" xfId="359" applyNumberFormat="1" applyFont="1" applyBorder="1" applyAlignment="1">
      <alignment horizontal="center" vertical="center"/>
    </xf>
    <xf numFmtId="43" fontId="171" fillId="68" borderId="11" xfId="307" applyFont="1" applyFill="1" applyBorder="1" applyAlignment="1">
      <alignment horizontal="center" vertical="center"/>
    </xf>
    <xf numFmtId="43" fontId="171" fillId="68" borderId="14" xfId="307" applyFont="1" applyFill="1" applyBorder="1" applyAlignment="1">
      <alignment horizontal="center" vertical="center"/>
    </xf>
    <xf numFmtId="174" fontId="206" fillId="0" borderId="0" xfId="413" applyFont="1"/>
    <xf numFmtId="43" fontId="188" fillId="0" borderId="0" xfId="307" applyFont="1" applyFill="1" applyBorder="1" applyAlignment="1">
      <alignment horizontal="left" vertical="center"/>
    </xf>
    <xf numFmtId="10" fontId="188" fillId="0" borderId="31" xfId="362" applyNumberFormat="1" applyFont="1" applyBorder="1" applyAlignment="1">
      <alignment horizontal="center" vertical="center"/>
    </xf>
    <xf numFmtId="174" fontId="163" fillId="0" borderId="0" xfId="413" applyFont="1"/>
    <xf numFmtId="43" fontId="188" fillId="0" borderId="26" xfId="307" applyFont="1" applyFill="1" applyBorder="1" applyAlignment="1">
      <alignment horizontal="left" vertical="center"/>
    </xf>
    <xf numFmtId="43" fontId="188" fillId="0" borderId="25" xfId="362" applyNumberFormat="1" applyFont="1" applyBorder="1" applyAlignment="1">
      <alignment horizontal="center" vertical="center"/>
    </xf>
    <xf numFmtId="10" fontId="188" fillId="0" borderId="25" xfId="362" applyNumberFormat="1" applyFont="1" applyBorder="1" applyAlignment="1">
      <alignment horizontal="center" vertical="center"/>
    </xf>
    <xf numFmtId="43" fontId="163" fillId="0" borderId="0" xfId="413" applyNumberFormat="1" applyFont="1"/>
    <xf numFmtId="174" fontId="161" fillId="0" borderId="0" xfId="0" applyFont="1" applyAlignment="1">
      <alignment vertical="top" wrapText="1"/>
    </xf>
    <xf numFmtId="174" fontId="161" fillId="0" borderId="0" xfId="0" applyFont="1" applyAlignment="1">
      <alignment vertical="top"/>
    </xf>
    <xf numFmtId="174" fontId="171" fillId="68" borderId="13" xfId="0" applyFont="1" applyFill="1" applyBorder="1" applyAlignment="1">
      <alignment horizontal="center" vertical="center" wrapText="1"/>
    </xf>
    <xf numFmtId="49" fontId="188" fillId="0" borderId="32" xfId="0" applyNumberFormat="1" applyFont="1" applyBorder="1" applyAlignment="1">
      <alignment horizontal="center" vertical="center"/>
    </xf>
    <xf numFmtId="174" fontId="58" fillId="0" borderId="0" xfId="0" applyFont="1" applyAlignment="1">
      <alignment vertical="center"/>
    </xf>
    <xf numFmtId="174" fontId="58" fillId="0" borderId="0" xfId="0" applyFont="1"/>
    <xf numFmtId="174" fontId="147" fillId="59" borderId="16" xfId="0" applyFont="1" applyFill="1" applyBorder="1" applyAlignment="1">
      <alignment horizontal="center" vertical="center" wrapText="1"/>
    </xf>
    <xf numFmtId="174" fontId="147" fillId="59" borderId="13" xfId="0" applyFont="1" applyFill="1" applyBorder="1" applyAlignment="1">
      <alignment horizontal="center" vertical="center" wrapText="1"/>
    </xf>
    <xf numFmtId="174" fontId="147" fillId="59" borderId="14" xfId="0" applyFont="1" applyFill="1" applyBorder="1" applyAlignment="1">
      <alignment horizontal="center" vertical="center" wrapText="1"/>
    </xf>
    <xf numFmtId="3" fontId="95" fillId="0" borderId="32" xfId="0" applyNumberFormat="1" applyFont="1" applyBorder="1"/>
    <xf numFmtId="3" fontId="27" fillId="0" borderId="12" xfId="0" applyNumberFormat="1" applyFont="1" applyBorder="1" applyAlignment="1">
      <alignment horizontal="center"/>
    </xf>
    <xf numFmtId="171" fontId="95" fillId="0" borderId="12" xfId="521" applyNumberFormat="1" applyFont="1" applyFill="1" applyBorder="1" applyAlignment="1" applyProtection="1">
      <alignment horizontal="center"/>
    </xf>
    <xf numFmtId="171" fontId="95" fillId="0" borderId="23" xfId="521" applyNumberFormat="1" applyFont="1" applyFill="1" applyBorder="1" applyAlignment="1" applyProtection="1">
      <alignment horizontal="center"/>
    </xf>
    <xf numFmtId="171" fontId="95" fillId="25" borderId="12" xfId="521" applyNumberFormat="1" applyFont="1" applyFill="1" applyBorder="1" applyAlignment="1" applyProtection="1">
      <alignment horizontal="center"/>
    </xf>
    <xf numFmtId="171" fontId="95" fillId="25" borderId="23" xfId="521" applyNumberFormat="1" applyFont="1" applyFill="1" applyBorder="1" applyAlignment="1" applyProtection="1">
      <alignment horizontal="center"/>
    </xf>
    <xf numFmtId="3" fontId="95" fillId="0" borderId="26" xfId="0" applyNumberFormat="1" applyFont="1" applyBorder="1" applyAlignment="1">
      <alignment vertical="center"/>
    </xf>
    <xf numFmtId="3" fontId="95" fillId="25" borderId="34" xfId="0" applyNumberFormat="1" applyFont="1" applyFill="1" applyBorder="1" applyAlignment="1">
      <alignment horizontal="center" vertical="center"/>
    </xf>
    <xf numFmtId="171" fontId="95" fillId="25" borderId="34" xfId="521" applyNumberFormat="1" applyFont="1" applyFill="1" applyBorder="1" applyAlignment="1" applyProtection="1">
      <alignment horizontal="center" vertical="center"/>
    </xf>
    <xf numFmtId="171" fontId="95" fillId="25" borderId="25" xfId="521" applyNumberFormat="1" applyFont="1" applyFill="1" applyBorder="1" applyAlignment="1" applyProtection="1">
      <alignment horizontal="center" vertical="center"/>
    </xf>
    <xf numFmtId="0" fontId="127" fillId="27" borderId="38" xfId="1203" applyFont="1" applyFill="1" applyBorder="1" applyAlignment="1">
      <alignment horizontal="left" vertical="center" wrapText="1" indent="2"/>
    </xf>
    <xf numFmtId="0" fontId="127" fillId="27" borderId="40" xfId="1203" applyFont="1" applyFill="1" applyBorder="1" applyAlignment="1">
      <alignment horizontal="left" vertical="center" wrapText="1" indent="2"/>
    </xf>
    <xf numFmtId="0" fontId="129" fillId="27" borderId="40" xfId="1203" applyFont="1" applyFill="1" applyBorder="1" applyAlignment="1">
      <alignment horizontal="left" vertical="center" wrapText="1" indent="2"/>
    </xf>
    <xf numFmtId="0" fontId="46" fillId="0" borderId="0" xfId="549" applyFont="1" applyAlignment="1">
      <alignment horizontal="center" vertical="center"/>
    </xf>
    <xf numFmtId="178" fontId="31" fillId="25" borderId="0" xfId="413" applyNumberFormat="1" applyFill="1" applyAlignment="1">
      <alignment vertical="center"/>
    </xf>
    <xf numFmtId="174" fontId="201" fillId="0" borderId="0" xfId="0" applyFont="1"/>
    <xf numFmtId="174" fontId="217" fillId="0" borderId="0" xfId="0" applyFont="1"/>
    <xf numFmtId="49" fontId="167" fillId="0" borderId="32" xfId="0" applyNumberFormat="1" applyFont="1" applyBorder="1" applyAlignment="1">
      <alignment horizontal="center" vertical="center"/>
    </xf>
    <xf numFmtId="38" fontId="170" fillId="0" borderId="12" xfId="0" applyNumberFormat="1" applyFont="1" applyBorder="1" applyAlignment="1">
      <alignment horizontal="center" vertical="center"/>
    </xf>
    <xf numFmtId="171" fontId="167" fillId="0" borderId="12" xfId="0" applyNumberFormat="1" applyFont="1" applyBorder="1" applyAlignment="1">
      <alignment horizontal="center" vertical="center"/>
    </xf>
    <xf numFmtId="174" fontId="166" fillId="68" borderId="13" xfId="0" applyFont="1" applyFill="1" applyBorder="1" applyAlignment="1">
      <alignment horizontal="center" vertical="center" wrapText="1"/>
    </xf>
    <xf numFmtId="49" fontId="167" fillId="0" borderId="32" xfId="0" applyNumberFormat="1" applyFont="1" applyBorder="1" applyAlignment="1">
      <alignment horizontal="center" vertical="center" wrapText="1"/>
    </xf>
    <xf numFmtId="3" fontId="170" fillId="0" borderId="12" xfId="299" applyNumberFormat="1" applyFont="1" applyFill="1" applyBorder="1" applyAlignment="1">
      <alignment horizontal="center" vertical="center" wrapText="1"/>
    </xf>
    <xf numFmtId="3" fontId="167" fillId="0" borderId="12" xfId="299" applyNumberFormat="1" applyFont="1" applyFill="1" applyBorder="1" applyAlignment="1">
      <alignment horizontal="center" vertical="center" wrapText="1"/>
    </xf>
    <xf numFmtId="3" fontId="170" fillId="0" borderId="34" xfId="299" applyNumberFormat="1" applyFont="1" applyFill="1" applyBorder="1" applyAlignment="1">
      <alignment horizontal="center" vertical="center" wrapText="1"/>
    </xf>
    <xf numFmtId="174" fontId="50" fillId="0" borderId="0" xfId="0" applyFont="1" applyAlignment="1">
      <alignment horizontal="center"/>
    </xf>
    <xf numFmtId="43" fontId="186" fillId="68" borderId="16" xfId="365" applyNumberFormat="1" applyFont="1" applyFill="1" applyBorder="1" applyAlignment="1">
      <alignment horizontal="center" vertical="center"/>
    </xf>
    <xf numFmtId="43" fontId="186" fillId="68" borderId="13" xfId="365" applyNumberFormat="1" applyFont="1" applyFill="1" applyBorder="1" applyAlignment="1">
      <alignment horizontal="center" vertical="center" wrapText="1"/>
    </xf>
    <xf numFmtId="174" fontId="43" fillId="0" borderId="0" xfId="0" applyFont="1" applyAlignment="1">
      <alignment horizontal="center"/>
    </xf>
    <xf numFmtId="174" fontId="43" fillId="0" borderId="0" xfId="0" applyFont="1" applyAlignment="1">
      <alignment horizontal="center" vertical="top"/>
    </xf>
    <xf numFmtId="49" fontId="180" fillId="0" borderId="32" xfId="365" applyNumberFormat="1" applyFont="1" applyBorder="1" applyAlignment="1">
      <alignment horizontal="center" vertical="top"/>
    </xf>
    <xf numFmtId="168" fontId="158" fillId="0" borderId="12" xfId="365" applyNumberFormat="1" applyFont="1" applyBorder="1" applyAlignment="1">
      <alignment horizontal="right" vertical="top"/>
    </xf>
    <xf numFmtId="168" fontId="158" fillId="25" borderId="12" xfId="365" applyNumberFormat="1" applyFont="1" applyFill="1" applyBorder="1" applyAlignment="1">
      <alignment horizontal="right" vertical="top"/>
    </xf>
    <xf numFmtId="174" fontId="43" fillId="25" borderId="0" xfId="0" applyFont="1" applyFill="1" applyAlignment="1">
      <alignment horizontal="center" vertical="top"/>
    </xf>
    <xf numFmtId="43" fontId="49" fillId="25" borderId="0" xfId="365" applyNumberFormat="1" applyFont="1" applyFill="1" applyAlignment="1">
      <alignment horizontal="right" vertical="top"/>
    </xf>
    <xf numFmtId="178" fontId="43" fillId="25" borderId="0" xfId="0" applyNumberFormat="1" applyFont="1" applyFill="1" applyAlignment="1">
      <alignment horizontal="center" vertical="top"/>
    </xf>
    <xf numFmtId="0" fontId="180" fillId="0" borderId="32" xfId="365" applyNumberFormat="1" applyFont="1" applyBorder="1" applyAlignment="1">
      <alignment horizontal="center" vertical="top"/>
    </xf>
    <xf numFmtId="168" fontId="158" fillId="25" borderId="34" xfId="365" applyNumberFormat="1" applyFont="1" applyFill="1" applyBorder="1" applyAlignment="1">
      <alignment horizontal="right" vertical="top"/>
    </xf>
    <xf numFmtId="168" fontId="180" fillId="25" borderId="34" xfId="365" applyNumberFormat="1" applyFont="1" applyFill="1" applyBorder="1" applyAlignment="1">
      <alignment horizontal="right" vertical="top"/>
    </xf>
    <xf numFmtId="174" fontId="43" fillId="25" borderId="0" xfId="0" applyFont="1" applyFill="1" applyAlignment="1">
      <alignment vertical="top"/>
    </xf>
    <xf numFmtId="174" fontId="43" fillId="0" borderId="0" xfId="0" applyFont="1" applyAlignment="1">
      <alignment vertical="top"/>
    </xf>
    <xf numFmtId="174" fontId="220" fillId="0" borderId="0" xfId="0" applyFont="1" applyAlignment="1">
      <alignment horizontal="center"/>
    </xf>
    <xf numFmtId="174" fontId="77" fillId="0" borderId="0" xfId="0" applyFont="1"/>
    <xf numFmtId="17" fontId="202" fillId="0" borderId="32" xfId="0" applyNumberFormat="1" applyFont="1" applyBorder="1" applyAlignment="1">
      <alignment horizontal="center" vertical="center"/>
    </xf>
    <xf numFmtId="3" fontId="202" fillId="0" borderId="12" xfId="299" applyNumberFormat="1" applyFont="1" applyFill="1" applyBorder="1" applyAlignment="1">
      <alignment horizontal="center" vertical="center"/>
    </xf>
    <xf numFmtId="3" fontId="203" fillId="0" borderId="12" xfId="299" applyNumberFormat="1" applyFont="1" applyFill="1" applyBorder="1" applyAlignment="1">
      <alignment horizontal="center" vertical="center"/>
    </xf>
    <xf numFmtId="3" fontId="202" fillId="0" borderId="23" xfId="299" applyNumberFormat="1" applyFont="1" applyFill="1" applyBorder="1" applyAlignment="1">
      <alignment horizontal="center" vertical="center"/>
    </xf>
    <xf numFmtId="49" fontId="202" fillId="0" borderId="32" xfId="0" applyNumberFormat="1" applyFont="1" applyBorder="1" applyAlignment="1">
      <alignment horizontal="center" vertical="center"/>
    </xf>
    <xf numFmtId="3" fontId="203" fillId="0" borderId="34" xfId="299" applyNumberFormat="1" applyFont="1" applyFill="1" applyBorder="1" applyAlignment="1">
      <alignment horizontal="center" vertical="center"/>
    </xf>
    <xf numFmtId="174" fontId="176" fillId="59" borderId="13" xfId="0" applyFont="1" applyFill="1" applyBorder="1" applyAlignment="1">
      <alignment horizontal="center" vertical="center" wrapText="1"/>
    </xf>
    <xf numFmtId="174" fontId="176" fillId="59" borderId="14" xfId="0" applyFont="1" applyFill="1" applyBorder="1" applyAlignment="1">
      <alignment horizontal="center" vertical="center" wrapText="1"/>
    </xf>
    <xf numFmtId="17" fontId="176" fillId="59" borderId="16" xfId="0" applyNumberFormat="1" applyFont="1" applyFill="1" applyBorder="1" applyAlignment="1">
      <alignment horizontal="center" vertical="center" wrapText="1"/>
    </xf>
    <xf numFmtId="174" fontId="176" fillId="59" borderId="14" xfId="0" applyFont="1" applyFill="1" applyBorder="1" applyAlignment="1">
      <alignment horizontal="center" vertical="center"/>
    </xf>
    <xf numFmtId="168" fontId="166" fillId="68" borderId="16" xfId="294" applyNumberFormat="1" applyFont="1" applyFill="1" applyBorder="1" applyAlignment="1">
      <alignment horizontal="center" vertical="center" wrapText="1"/>
    </xf>
    <xf numFmtId="168" fontId="166" fillId="68" borderId="13" xfId="294" applyNumberFormat="1" applyFont="1" applyFill="1" applyBorder="1" applyAlignment="1">
      <alignment horizontal="center" vertical="center" wrapText="1"/>
    </xf>
    <xf numFmtId="168" fontId="166" fillId="68" borderId="14" xfId="294" applyNumberFormat="1" applyFont="1" applyFill="1" applyBorder="1" applyAlignment="1">
      <alignment horizontal="center" vertical="center" wrapText="1"/>
    </xf>
    <xf numFmtId="0" fontId="167" fillId="0" borderId="32" xfId="359" applyNumberFormat="1" applyFont="1" applyBorder="1" applyAlignment="1">
      <alignment horizontal="center" vertical="center"/>
    </xf>
    <xf numFmtId="3" fontId="170" fillId="0" borderId="12" xfId="296" applyNumberFormat="1" applyFont="1" applyFill="1" applyBorder="1" applyAlignment="1">
      <alignment horizontal="center" vertical="center"/>
    </xf>
    <xf numFmtId="3" fontId="170" fillId="0" borderId="34" xfId="296" applyNumberFormat="1" applyFont="1" applyFill="1" applyBorder="1" applyAlignment="1">
      <alignment horizontal="center" vertical="center"/>
    </xf>
    <xf numFmtId="168" fontId="42" fillId="68" borderId="12" xfId="309" applyNumberFormat="1" applyFont="1" applyFill="1" applyBorder="1" applyAlignment="1">
      <alignment horizontal="center" vertical="center" wrapText="1"/>
    </xf>
    <xf numFmtId="170" fontId="39" fillId="0" borderId="12" xfId="332" applyNumberFormat="1" applyFont="1" applyBorder="1" applyAlignment="1">
      <alignment horizontal="left" vertical="center"/>
    </xf>
    <xf numFmtId="3" fontId="72" fillId="0" borderId="12" xfId="0" applyNumberFormat="1" applyFont="1" applyBorder="1" applyAlignment="1">
      <alignment horizontal="right" vertical="center"/>
    </xf>
    <xf numFmtId="171" fontId="72" fillId="0" borderId="12" xfId="521" applyNumberFormat="1" applyFont="1" applyFill="1" applyBorder="1" applyAlignment="1">
      <alignment horizontal="right" vertical="center"/>
    </xf>
    <xf numFmtId="49" fontId="39" fillId="0" borderId="12" xfId="332" applyNumberFormat="1" applyFont="1" applyBorder="1" applyAlignment="1">
      <alignment horizontal="left" vertical="center"/>
    </xf>
    <xf numFmtId="168" fontId="42" fillId="68" borderId="16" xfId="332" applyNumberFormat="1" applyFont="1" applyFill="1" applyBorder="1" applyAlignment="1">
      <alignment horizontal="center" vertical="center" wrapText="1"/>
    </xf>
    <xf numFmtId="168" fontId="42" fillId="68" borderId="13" xfId="0" applyNumberFormat="1" applyFont="1" applyFill="1" applyBorder="1" applyAlignment="1">
      <alignment horizontal="center" vertical="center" wrapText="1"/>
    </xf>
    <xf numFmtId="168" fontId="42" fillId="68" borderId="14" xfId="521" applyNumberFormat="1" applyFont="1" applyFill="1" applyBorder="1" applyAlignment="1">
      <alignment horizontal="center" vertical="center" wrapText="1"/>
    </xf>
    <xf numFmtId="168" fontId="39" fillId="0" borderId="32" xfId="332" applyNumberFormat="1" applyFont="1" applyBorder="1" applyAlignment="1">
      <alignment horizontal="left" vertical="center" wrapText="1"/>
    </xf>
    <xf numFmtId="171" fontId="39" fillId="0" borderId="23" xfId="521" applyNumberFormat="1" applyFont="1" applyFill="1" applyBorder="1" applyAlignment="1">
      <alignment horizontal="center" vertical="center" wrapText="1"/>
    </xf>
    <xf numFmtId="168" fontId="39" fillId="0" borderId="26" xfId="332" applyNumberFormat="1" applyFont="1" applyBorder="1" applyAlignment="1">
      <alignment horizontal="center" vertical="center" wrapText="1"/>
    </xf>
    <xf numFmtId="168" fontId="39" fillId="0" borderId="34" xfId="0" applyNumberFormat="1" applyFont="1" applyBorder="1" applyAlignment="1">
      <alignment horizontal="center" vertical="center" wrapText="1"/>
    </xf>
    <xf numFmtId="9" fontId="39" fillId="0" borderId="25" xfId="521" applyFont="1" applyFill="1" applyBorder="1" applyAlignment="1">
      <alignment horizontal="center" vertical="center" wrapText="1"/>
    </xf>
    <xf numFmtId="168" fontId="39" fillId="0" borderId="32" xfId="332" applyNumberFormat="1" applyFont="1" applyBorder="1" applyAlignment="1">
      <alignment horizontal="left" vertical="center"/>
    </xf>
    <xf numFmtId="174" fontId="206" fillId="68" borderId="16" xfId="0" applyFont="1" applyFill="1" applyBorder="1" applyAlignment="1">
      <alignment horizontal="center" vertical="center"/>
    </xf>
    <xf numFmtId="174" fontId="176" fillId="68" borderId="12" xfId="0" applyFont="1" applyFill="1" applyBorder="1" applyAlignment="1">
      <alignment horizontal="center" vertical="center"/>
    </xf>
    <xf numFmtId="49" fontId="221" fillId="0" borderId="12" xfId="0" applyNumberFormat="1" applyFont="1" applyBorder="1" applyAlignment="1">
      <alignment horizontal="center"/>
    </xf>
    <xf numFmtId="168" fontId="221" fillId="0" borderId="12" xfId="294" applyNumberFormat="1" applyFont="1" applyFill="1" applyBorder="1" applyAlignment="1">
      <alignment horizontal="center" vertical="center"/>
    </xf>
    <xf numFmtId="49" fontId="188" fillId="0" borderId="32" xfId="0" applyNumberFormat="1" applyFont="1" applyBorder="1" applyAlignment="1">
      <alignment horizontal="center" vertical="top"/>
    </xf>
    <xf numFmtId="0" fontId="188" fillId="0" borderId="32" xfId="0" applyNumberFormat="1" applyFont="1" applyBorder="1" applyAlignment="1">
      <alignment horizontal="center" vertical="top"/>
    </xf>
    <xf numFmtId="49" fontId="180" fillId="0" borderId="32" xfId="0" applyNumberFormat="1" applyFont="1" applyBorder="1" applyAlignment="1">
      <alignment horizontal="center" vertical="top"/>
    </xf>
    <xf numFmtId="168" fontId="158" fillId="0" borderId="12" xfId="294" applyNumberFormat="1" applyFont="1" applyFill="1" applyBorder="1" applyAlignment="1">
      <alignment horizontal="right" vertical="top"/>
    </xf>
    <xf numFmtId="168" fontId="180" fillId="0" borderId="12" xfId="0" applyNumberFormat="1" applyFont="1" applyBorder="1" applyAlignment="1">
      <alignment horizontal="center" vertical="top"/>
    </xf>
    <xf numFmtId="1" fontId="158" fillId="0" borderId="12" xfId="294" applyNumberFormat="1" applyFont="1" applyFill="1" applyBorder="1" applyAlignment="1">
      <alignment horizontal="right" vertical="top"/>
    </xf>
    <xf numFmtId="168" fontId="180" fillId="0" borderId="12" xfId="294" applyNumberFormat="1" applyFont="1" applyFill="1" applyBorder="1" applyAlignment="1">
      <alignment horizontal="right" vertical="top"/>
    </xf>
    <xf numFmtId="41" fontId="180" fillId="0" borderId="23" xfId="0" applyNumberFormat="1" applyFont="1" applyBorder="1" applyAlignment="1">
      <alignment horizontal="center" vertical="top"/>
    </xf>
    <xf numFmtId="49" fontId="186" fillId="68" borderId="13"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xf>
    <xf numFmtId="38" fontId="185" fillId="68" borderId="12" xfId="0" applyNumberFormat="1" applyFont="1" applyFill="1" applyBorder="1" applyAlignment="1">
      <alignment horizontal="center" vertical="center" wrapText="1"/>
    </xf>
    <xf numFmtId="196" fontId="223" fillId="0" borderId="0" xfId="0" applyNumberFormat="1" applyFont="1"/>
    <xf numFmtId="3" fontId="224" fillId="25" borderId="0" xfId="0" applyNumberFormat="1" applyFont="1" applyFill="1" applyAlignment="1">
      <alignment horizontal="center"/>
    </xf>
    <xf numFmtId="174" fontId="223" fillId="25" borderId="0" xfId="0" applyFont="1" applyFill="1"/>
    <xf numFmtId="49" fontId="173" fillId="0" borderId="12" xfId="0" applyNumberFormat="1" applyFont="1" applyBorder="1" applyAlignment="1">
      <alignment horizontal="center" vertical="center"/>
    </xf>
    <xf numFmtId="38" fontId="187" fillId="0" borderId="12" xfId="294" applyNumberFormat="1" applyFont="1" applyFill="1" applyBorder="1" applyAlignment="1">
      <alignment horizontal="center" vertical="center"/>
    </xf>
    <xf numFmtId="38" fontId="173" fillId="0" borderId="12" xfId="0" applyNumberFormat="1" applyFont="1" applyBorder="1" applyAlignment="1">
      <alignment horizontal="center" wrapText="1"/>
    </xf>
    <xf numFmtId="38" fontId="187" fillId="25" borderId="12" xfId="294" applyNumberFormat="1" applyFont="1" applyFill="1" applyBorder="1" applyAlignment="1">
      <alignment horizontal="center"/>
    </xf>
    <xf numFmtId="196" fontId="54" fillId="0" borderId="0" xfId="0" applyNumberFormat="1" applyFont="1"/>
    <xf numFmtId="3" fontId="225" fillId="25" borderId="0" xfId="0" applyNumberFormat="1" applyFont="1" applyFill="1" applyAlignment="1">
      <alignment horizontal="center"/>
    </xf>
    <xf numFmtId="174" fontId="54" fillId="25" borderId="0" xfId="0" applyFont="1" applyFill="1"/>
    <xf numFmtId="3" fontId="225" fillId="0" borderId="0" xfId="0" applyNumberFormat="1" applyFont="1" applyAlignment="1">
      <alignment horizontal="center" vertical="center"/>
    </xf>
    <xf numFmtId="3" fontId="225" fillId="0" borderId="0" xfId="0" applyNumberFormat="1" applyFont="1" applyAlignment="1">
      <alignment horizontal="center"/>
    </xf>
    <xf numFmtId="38" fontId="173" fillId="0" borderId="12" xfId="294" applyNumberFormat="1" applyFont="1" applyFill="1" applyBorder="1" applyAlignment="1">
      <alignment horizontal="center" vertical="center"/>
    </xf>
    <xf numFmtId="14" fontId="166" fillId="68" borderId="16" xfId="0" applyNumberFormat="1" applyFont="1" applyFill="1" applyBorder="1" applyAlignment="1">
      <alignment horizontal="center" vertical="center" wrapText="1"/>
    </xf>
    <xf numFmtId="174" fontId="166" fillId="68" borderId="13" xfId="0" applyFont="1" applyFill="1" applyBorder="1" applyAlignment="1">
      <alignment horizontal="center" vertical="center"/>
    </xf>
    <xf numFmtId="171" fontId="167" fillId="0" borderId="12" xfId="0" applyNumberFormat="1" applyFont="1" applyBorder="1" applyAlignment="1">
      <alignment vertical="center"/>
    </xf>
    <xf numFmtId="49" fontId="167" fillId="0" borderId="26" xfId="0" applyNumberFormat="1" applyFont="1" applyBorder="1" applyAlignment="1">
      <alignment horizontal="center" vertical="center"/>
    </xf>
    <xf numFmtId="38" fontId="170" fillId="0" borderId="34" xfId="0" applyNumberFormat="1" applyFont="1" applyBorder="1" applyAlignment="1">
      <alignment horizontal="center" vertical="center"/>
    </xf>
    <xf numFmtId="171" fontId="167" fillId="0" borderId="34" xfId="0" applyNumberFormat="1" applyFont="1" applyBorder="1" applyAlignment="1">
      <alignment vertical="center"/>
    </xf>
    <xf numFmtId="49" fontId="171" fillId="68" borderId="16" xfId="0" applyNumberFormat="1" applyFont="1" applyFill="1" applyBorder="1" applyAlignment="1">
      <alignment horizontal="center" vertical="center"/>
    </xf>
    <xf numFmtId="168" fontId="174" fillId="25" borderId="12" xfId="294" applyNumberFormat="1" applyFont="1" applyFill="1" applyBorder="1" applyAlignment="1">
      <alignment horizontal="center" vertical="center"/>
    </xf>
    <xf numFmtId="173" fontId="174" fillId="25" borderId="12" xfId="294" applyNumberFormat="1" applyFont="1" applyFill="1" applyBorder="1" applyAlignment="1">
      <alignment horizontal="center" vertical="center"/>
    </xf>
    <xf numFmtId="49" fontId="188" fillId="25" borderId="32" xfId="0" applyNumberFormat="1" applyFont="1" applyFill="1" applyBorder="1" applyAlignment="1">
      <alignment horizontal="center" vertical="center"/>
    </xf>
    <xf numFmtId="174" fontId="171" fillId="68" borderId="26" xfId="0" applyFont="1" applyFill="1" applyBorder="1" applyAlignment="1">
      <alignment horizontal="center" vertical="center"/>
    </xf>
    <xf numFmtId="174" fontId="187" fillId="0" borderId="0" xfId="0" applyFont="1" applyAlignment="1">
      <alignment vertical="center" wrapText="1"/>
    </xf>
    <xf numFmtId="0" fontId="173" fillId="0" borderId="32" xfId="294" applyNumberFormat="1" applyFont="1" applyFill="1" applyBorder="1" applyAlignment="1">
      <alignment horizontal="center" vertical="center"/>
    </xf>
    <xf numFmtId="40" fontId="187" fillId="0" borderId="12" xfId="294" applyNumberFormat="1" applyFont="1" applyFill="1" applyBorder="1" applyAlignment="1">
      <alignment vertical="center"/>
    </xf>
    <xf numFmtId="0" fontId="183" fillId="0" borderId="0" xfId="712" applyFont="1"/>
    <xf numFmtId="49" fontId="186" fillId="68" borderId="13" xfId="0" applyNumberFormat="1" applyFont="1" applyFill="1" applyBorder="1" applyAlignment="1">
      <alignment horizontal="center" vertical="center" wrapText="1"/>
    </xf>
    <xf numFmtId="0" fontId="186" fillId="68" borderId="13" xfId="0" applyNumberFormat="1" applyFont="1" applyFill="1" applyBorder="1" applyAlignment="1">
      <alignment horizontal="center" vertical="center" wrapText="1"/>
    </xf>
    <xf numFmtId="168" fontId="180" fillId="0" borderId="32" xfId="0" applyNumberFormat="1" applyFont="1" applyBorder="1" applyAlignment="1">
      <alignment horizontal="center" vertical="center"/>
    </xf>
    <xf numFmtId="174" fontId="180" fillId="0" borderId="12" xfId="0" applyFont="1" applyBorder="1" applyAlignment="1">
      <alignment horizontal="left" vertical="center"/>
    </xf>
    <xf numFmtId="43" fontId="180" fillId="0" borderId="12" xfId="0" applyNumberFormat="1" applyFont="1" applyBorder="1" applyAlignment="1">
      <alignment horizontal="right" vertical="center"/>
    </xf>
    <xf numFmtId="174" fontId="180" fillId="0" borderId="26" xfId="0" applyFont="1" applyBorder="1" applyAlignment="1">
      <alignment horizontal="center" vertical="center"/>
    </xf>
    <xf numFmtId="174" fontId="180" fillId="0" borderId="34" xfId="0" applyFont="1" applyBorder="1" applyAlignment="1">
      <alignment horizontal="center" vertical="center"/>
    </xf>
    <xf numFmtId="43" fontId="180" fillId="0" borderId="34" xfId="294" applyFont="1" applyFill="1" applyBorder="1" applyAlignment="1">
      <alignment horizontal="center" vertical="center"/>
    </xf>
    <xf numFmtId="174" fontId="185" fillId="68" borderId="11" xfId="362" applyFont="1" applyFill="1" applyBorder="1" applyAlignment="1">
      <alignment horizontal="center" vertical="center"/>
    </xf>
    <xf numFmtId="174" fontId="185" fillId="68" borderId="13" xfId="362" applyFont="1" applyFill="1" applyBorder="1" applyAlignment="1">
      <alignment horizontal="center" vertical="center"/>
    </xf>
    <xf numFmtId="174" fontId="185" fillId="68" borderId="14" xfId="362" applyFont="1" applyFill="1" applyBorder="1" applyAlignment="1">
      <alignment horizontal="center" vertical="center"/>
    </xf>
    <xf numFmtId="10" fontId="173" fillId="0" borderId="31" xfId="362" applyNumberFormat="1" applyFont="1" applyBorder="1" applyAlignment="1">
      <alignment horizontal="center" vertical="center"/>
    </xf>
    <xf numFmtId="43" fontId="173" fillId="0" borderId="24" xfId="362" applyNumberFormat="1" applyFont="1" applyBorder="1" applyAlignment="1">
      <alignment horizontal="center" vertical="center"/>
    </xf>
    <xf numFmtId="171" fontId="173" fillId="0" borderId="25" xfId="362" applyNumberFormat="1" applyFont="1" applyBorder="1" applyAlignment="1">
      <alignment horizontal="center" vertical="center"/>
    </xf>
    <xf numFmtId="171" fontId="47" fillId="0" borderId="0" xfId="521" applyNumberFormat="1" applyFont="1" applyAlignment="1">
      <alignment vertical="center"/>
    </xf>
    <xf numFmtId="0" fontId="43" fillId="0" borderId="0" xfId="549" applyFont="1" applyAlignment="1">
      <alignment horizontal="left" vertical="center"/>
    </xf>
    <xf numFmtId="43" fontId="57" fillId="0" borderId="0" xfId="0" applyNumberFormat="1" applyFont="1" applyAlignment="1">
      <alignment horizontal="center" vertical="center" wrapText="1"/>
    </xf>
    <xf numFmtId="43" fontId="57" fillId="0" borderId="0" xfId="0" applyNumberFormat="1" applyFont="1" applyAlignment="1">
      <alignment horizontal="center"/>
    </xf>
    <xf numFmtId="177" fontId="50" fillId="0" borderId="0" xfId="0" applyNumberFormat="1" applyFont="1"/>
    <xf numFmtId="3" fontId="50" fillId="0" borderId="0" xfId="0" applyNumberFormat="1" applyFont="1"/>
    <xf numFmtId="43" fontId="227" fillId="0" borderId="26" xfId="0" applyNumberFormat="1" applyFont="1" applyBorder="1" applyAlignment="1">
      <alignment horizontal="center" vertical="center"/>
    </xf>
    <xf numFmtId="168" fontId="227" fillId="0" borderId="34" xfId="0" applyNumberFormat="1" applyFont="1" applyBorder="1" applyAlignment="1">
      <alignment horizontal="center" vertical="center"/>
    </xf>
    <xf numFmtId="171" fontId="227" fillId="0" borderId="34" xfId="521" applyNumberFormat="1" applyFont="1" applyFill="1" applyBorder="1" applyAlignment="1">
      <alignment horizontal="center" vertical="center"/>
    </xf>
    <xf numFmtId="43" fontId="229" fillId="68" borderId="16" xfId="0" applyNumberFormat="1" applyFont="1" applyFill="1" applyBorder="1" applyAlignment="1">
      <alignment horizontal="center" vertical="center" wrapText="1"/>
    </xf>
    <xf numFmtId="43" fontId="227" fillId="0" borderId="32" xfId="0" applyNumberFormat="1" applyFont="1" applyBorder="1" applyAlignment="1">
      <alignment horizontal="center" vertical="center"/>
    </xf>
    <xf numFmtId="3" fontId="227" fillId="0" borderId="12" xfId="0" applyNumberFormat="1" applyFont="1" applyBorder="1" applyAlignment="1">
      <alignment horizontal="center" vertical="center"/>
    </xf>
    <xf numFmtId="171" fontId="227" fillId="0" borderId="12" xfId="521" applyNumberFormat="1" applyFont="1" applyFill="1" applyBorder="1" applyAlignment="1" applyProtection="1">
      <alignment horizontal="center" vertical="center"/>
    </xf>
    <xf numFmtId="3" fontId="228" fillId="0" borderId="12" xfId="0" applyNumberFormat="1" applyFont="1" applyBorder="1" applyAlignment="1">
      <alignment horizontal="center" vertical="center"/>
    </xf>
    <xf numFmtId="171" fontId="227" fillId="0" borderId="12" xfId="0" applyNumberFormat="1" applyFont="1" applyBorder="1" applyAlignment="1">
      <alignment horizontal="center" vertical="center"/>
    </xf>
    <xf numFmtId="171" fontId="227" fillId="0" borderId="23" xfId="0" applyNumberFormat="1" applyFont="1" applyBorder="1" applyAlignment="1">
      <alignment horizontal="center" vertical="center"/>
    </xf>
    <xf numFmtId="174" fontId="35" fillId="0" borderId="0" xfId="0" applyFont="1" applyAlignment="1">
      <alignment vertical="center"/>
    </xf>
    <xf numFmtId="3" fontId="60" fillId="25" borderId="0" xfId="0" applyNumberFormat="1" applyFont="1" applyFill="1" applyAlignment="1">
      <alignment vertical="center"/>
    </xf>
    <xf numFmtId="43" fontId="34" fillId="24" borderId="12" xfId="0" applyNumberFormat="1" applyFont="1" applyFill="1" applyBorder="1" applyAlignment="1">
      <alignment horizontal="center" vertical="center"/>
    </xf>
    <xf numFmtId="3" fontId="38" fillId="0" borderId="12" xfId="0" applyNumberFormat="1" applyFont="1" applyBorder="1" applyAlignment="1">
      <alignment vertical="center"/>
    </xf>
    <xf numFmtId="171" fontId="227" fillId="0" borderId="34" xfId="0" applyNumberFormat="1" applyFont="1" applyBorder="1" applyAlignment="1">
      <alignment horizontal="center" vertical="center"/>
    </xf>
    <xf numFmtId="171" fontId="227" fillId="0" borderId="25" xfId="0" applyNumberFormat="1" applyFont="1" applyBorder="1" applyAlignment="1">
      <alignment horizontal="center" vertical="center"/>
    </xf>
    <xf numFmtId="174" fontId="38" fillId="0" borderId="0" xfId="0" applyFont="1" applyAlignment="1">
      <alignment vertical="center"/>
    </xf>
    <xf numFmtId="185" fontId="47" fillId="0" borderId="0" xfId="0" applyNumberFormat="1" applyFont="1" applyAlignment="1">
      <alignment vertical="center"/>
    </xf>
    <xf numFmtId="174" fontId="190" fillId="68" borderId="12" xfId="307" applyNumberFormat="1" applyFont="1" applyFill="1" applyBorder="1" applyAlignment="1">
      <alignment horizontal="center" vertical="center" wrapText="1"/>
    </xf>
    <xf numFmtId="43" fontId="3" fillId="0" borderId="12" xfId="307" applyFont="1" applyFill="1" applyBorder="1" applyAlignment="1">
      <alignment horizontal="left" vertical="center" wrapText="1"/>
    </xf>
    <xf numFmtId="43" fontId="2" fillId="0" borderId="12" xfId="307" applyFont="1" applyFill="1" applyBorder="1" applyAlignment="1">
      <alignment horizontal="center" vertical="center" wrapText="1"/>
    </xf>
    <xf numFmtId="43" fontId="3" fillId="0" borderId="12" xfId="307" applyFont="1" applyFill="1" applyBorder="1" applyAlignment="1">
      <alignment horizontal="center" vertical="center"/>
    </xf>
    <xf numFmtId="43" fontId="190" fillId="68" borderId="12" xfId="0" applyNumberFormat="1" applyFont="1" applyFill="1" applyBorder="1" applyAlignment="1">
      <alignment vertical="center"/>
    </xf>
    <xf numFmtId="43" fontId="190" fillId="68" borderId="12" xfId="0" applyNumberFormat="1" applyFont="1" applyFill="1" applyBorder="1" applyAlignment="1">
      <alignment horizontal="center" vertical="center"/>
    </xf>
    <xf numFmtId="0" fontId="33" fillId="68" borderId="16" xfId="549" applyFont="1" applyFill="1" applyBorder="1" applyAlignment="1">
      <alignment horizontal="center" vertical="center"/>
    </xf>
    <xf numFmtId="0" fontId="33" fillId="68" borderId="13" xfId="549" applyFont="1" applyFill="1" applyBorder="1" applyAlignment="1">
      <alignment horizontal="center" vertical="center"/>
    </xf>
    <xf numFmtId="0" fontId="33" fillId="68" borderId="14" xfId="549" applyFont="1" applyFill="1" applyBorder="1" applyAlignment="1">
      <alignment horizontal="center" vertical="center"/>
    </xf>
    <xf numFmtId="0" fontId="94" fillId="0" borderId="32" xfId="1071" applyFont="1" applyBorder="1"/>
    <xf numFmtId="43" fontId="4" fillId="0" borderId="12" xfId="1071" applyNumberFormat="1" applyFont="1" applyBorder="1"/>
    <xf numFmtId="43" fontId="4" fillId="0" borderId="12" xfId="294" applyFont="1" applyFill="1" applyBorder="1" applyAlignment="1"/>
    <xf numFmtId="43" fontId="94" fillId="0" borderId="23" xfId="294" applyFont="1" applyFill="1" applyBorder="1" applyAlignment="1"/>
    <xf numFmtId="0" fontId="94" fillId="0" borderId="26" xfId="1071" applyFont="1" applyBorder="1"/>
    <xf numFmtId="43" fontId="94" fillId="0" borderId="34" xfId="1071" applyNumberFormat="1" applyFont="1" applyBorder="1"/>
    <xf numFmtId="40" fontId="95" fillId="0" borderId="26" xfId="365" applyNumberFormat="1" applyFont="1" applyBorder="1" applyAlignment="1">
      <alignment horizontal="center" vertical="center" wrapText="1"/>
    </xf>
    <xf numFmtId="174" fontId="51" fillId="0" borderId="54" xfId="0" applyFont="1" applyBorder="1" applyAlignment="1">
      <alignment horizontal="center" vertical="center" wrapText="1"/>
    </xf>
    <xf numFmtId="41" fontId="77" fillId="0" borderId="0" xfId="0" applyNumberFormat="1" applyFont="1"/>
    <xf numFmtId="41" fontId="231" fillId="0" borderId="0" xfId="0" applyNumberFormat="1" applyFont="1"/>
    <xf numFmtId="174" fontId="166" fillId="68" borderId="16" xfId="0" applyFont="1" applyFill="1" applyBorder="1" applyAlignment="1">
      <alignment horizontal="center" vertical="center" wrapText="1"/>
    </xf>
    <xf numFmtId="174" fontId="166" fillId="68" borderId="11" xfId="0" applyFont="1" applyFill="1" applyBorder="1" applyAlignment="1">
      <alignment horizontal="center" vertical="center"/>
    </xf>
    <xf numFmtId="174" fontId="167" fillId="25" borderId="17" xfId="0" applyFont="1" applyFill="1" applyBorder="1" applyAlignment="1">
      <alignment horizontal="left" vertical="center"/>
    </xf>
    <xf numFmtId="43" fontId="170" fillId="25" borderId="0" xfId="577" applyFont="1" applyFill="1" applyBorder="1" applyAlignment="1">
      <alignment horizontal="center" vertical="center"/>
    </xf>
    <xf numFmtId="0" fontId="95" fillId="0" borderId="0" xfId="0" applyNumberFormat="1" applyFont="1" applyAlignment="1">
      <alignment horizontal="center"/>
    </xf>
    <xf numFmtId="168" fontId="27" fillId="0" borderId="0" xfId="294" applyNumberFormat="1" applyFont="1" applyFill="1" applyBorder="1" applyAlignment="1">
      <alignment horizontal="center"/>
    </xf>
    <xf numFmtId="168" fontId="165" fillId="0" borderId="0" xfId="294" applyNumberFormat="1" applyFont="1" applyFill="1" applyBorder="1" applyAlignment="1">
      <alignment horizontal="center"/>
    </xf>
    <xf numFmtId="171" fontId="165" fillId="0" borderId="0" xfId="0" applyNumberFormat="1" applyFont="1" applyAlignment="1">
      <alignment horizontal="right"/>
    </xf>
    <xf numFmtId="168" fontId="158" fillId="25" borderId="12" xfId="294" applyNumberFormat="1" applyFont="1" applyFill="1" applyBorder="1"/>
    <xf numFmtId="49" fontId="165" fillId="68" borderId="13" xfId="0" applyNumberFormat="1" applyFont="1" applyFill="1" applyBorder="1" applyAlignment="1">
      <alignment horizontal="center" vertical="center" wrapText="1"/>
    </xf>
    <xf numFmtId="49" fontId="165" fillId="68" borderId="14" xfId="0" applyNumberFormat="1" applyFont="1" applyFill="1" applyBorder="1" applyAlignment="1">
      <alignment horizontal="center" vertical="center" wrapText="1"/>
    </xf>
    <xf numFmtId="49" fontId="147" fillId="68" borderId="32" xfId="0" applyNumberFormat="1" applyFont="1" applyFill="1" applyBorder="1" applyAlignment="1">
      <alignment horizontal="center" vertical="center" wrapText="1"/>
    </xf>
    <xf numFmtId="174" fontId="206" fillId="68" borderId="13" xfId="0" applyFont="1" applyFill="1" applyBorder="1" applyAlignment="1">
      <alignment horizontal="center" vertical="center" wrapText="1"/>
    </xf>
    <xf numFmtId="174" fontId="206" fillId="68" borderId="16" xfId="0" applyFont="1" applyFill="1" applyBorder="1" applyAlignment="1">
      <alignment horizontal="center" vertical="center" wrapText="1"/>
    </xf>
    <xf numFmtId="174" fontId="206" fillId="68" borderId="14" xfId="0" applyFont="1" applyFill="1" applyBorder="1" applyAlignment="1">
      <alignment horizontal="center" vertical="center" wrapText="1"/>
    </xf>
    <xf numFmtId="174" fontId="180" fillId="25" borderId="0" xfId="0" applyFont="1" applyFill="1" applyAlignment="1">
      <alignment horizontal="center" vertical="top" wrapText="1"/>
    </xf>
    <xf numFmtId="174" fontId="177" fillId="0" borderId="0" xfId="0" applyFont="1" applyAlignment="1">
      <alignment vertical="top"/>
    </xf>
    <xf numFmtId="49" fontId="180" fillId="25" borderId="12" xfId="296" applyNumberFormat="1" applyFont="1" applyFill="1" applyBorder="1" applyAlignment="1">
      <alignment horizontal="center" vertical="top"/>
    </xf>
    <xf numFmtId="3" fontId="180" fillId="25" borderId="12" xfId="296" applyNumberFormat="1" applyFont="1" applyFill="1" applyBorder="1" applyAlignment="1">
      <alignment horizontal="center" vertical="top"/>
    </xf>
    <xf numFmtId="41" fontId="158" fillId="25" borderId="12" xfId="296" applyNumberFormat="1" applyFont="1" applyFill="1" applyBorder="1" applyAlignment="1">
      <alignment horizontal="right" vertical="top"/>
    </xf>
    <xf numFmtId="174" fontId="186" fillId="68" borderId="12" xfId="359" applyFont="1" applyFill="1" applyBorder="1" applyAlignment="1">
      <alignment horizontal="center" vertical="center" wrapText="1"/>
    </xf>
    <xf numFmtId="174" fontId="171" fillId="68" borderId="16" xfId="359" applyFont="1" applyFill="1" applyBorder="1" applyAlignment="1">
      <alignment horizontal="center" vertical="center"/>
    </xf>
    <xf numFmtId="174" fontId="171" fillId="68" borderId="13" xfId="359" applyFont="1" applyFill="1" applyBorder="1" applyAlignment="1">
      <alignment horizontal="center" vertical="center" wrapText="1"/>
    </xf>
    <xf numFmtId="174" fontId="171" fillId="68" borderId="14" xfId="359" applyFont="1" applyFill="1" applyBorder="1" applyAlignment="1">
      <alignment horizontal="center" vertical="center" wrapText="1"/>
    </xf>
    <xf numFmtId="0" fontId="188" fillId="0" borderId="32" xfId="359" applyNumberFormat="1" applyFont="1" applyBorder="1" applyAlignment="1">
      <alignment horizontal="center" vertical="center"/>
    </xf>
    <xf numFmtId="3" fontId="174" fillId="25" borderId="12" xfId="296" applyNumberFormat="1" applyFont="1" applyFill="1" applyBorder="1" applyAlignment="1">
      <alignment horizontal="center" vertical="center"/>
    </xf>
    <xf numFmtId="3" fontId="174" fillId="25" borderId="34" xfId="296" applyNumberFormat="1" applyFont="1" applyFill="1" applyBorder="1" applyAlignment="1">
      <alignment horizontal="center" vertical="center"/>
    </xf>
    <xf numFmtId="174" fontId="39" fillId="0" borderId="34" xfId="332" applyFont="1" applyBorder="1" applyAlignment="1">
      <alignment horizontal="left" vertical="center"/>
    </xf>
    <xf numFmtId="41" fontId="39" fillId="0" borderId="34" xfId="332" applyNumberFormat="1" applyFont="1" applyBorder="1" applyAlignment="1">
      <alignment horizontal="right" vertical="center"/>
    </xf>
    <xf numFmtId="171" fontId="39" fillId="0" borderId="34" xfId="332" applyNumberFormat="1" applyFont="1" applyBorder="1" applyAlignment="1">
      <alignment horizontal="right" vertical="center"/>
    </xf>
    <xf numFmtId="40" fontId="55" fillId="25" borderId="0" xfId="294" applyNumberFormat="1" applyFont="1" applyFill="1" applyBorder="1" applyAlignment="1">
      <alignment vertical="center"/>
    </xf>
    <xf numFmtId="10" fontId="60" fillId="0" borderId="0" xfId="521" applyNumberFormat="1" applyFont="1" applyAlignment="1">
      <alignment horizontal="center"/>
    </xf>
    <xf numFmtId="0" fontId="233" fillId="0" borderId="32" xfId="712" applyFont="1" applyBorder="1" applyAlignment="1">
      <alignment horizontal="center" vertical="center"/>
    </xf>
    <xf numFmtId="43" fontId="233" fillId="0" borderId="23" xfId="294" applyFont="1" applyFill="1" applyBorder="1" applyAlignment="1">
      <alignment horizontal="center" vertical="center"/>
    </xf>
    <xf numFmtId="43" fontId="234" fillId="25" borderId="12" xfId="294" applyFont="1" applyFill="1" applyBorder="1" applyAlignment="1">
      <alignment horizontal="center" vertical="center"/>
    </xf>
    <xf numFmtId="0" fontId="233" fillId="25" borderId="32" xfId="712" applyFont="1" applyFill="1" applyBorder="1" applyAlignment="1">
      <alignment horizontal="center" vertical="center"/>
    </xf>
    <xf numFmtId="0" fontId="233" fillId="0" borderId="26" xfId="712" applyFont="1" applyBorder="1" applyAlignment="1">
      <alignment horizontal="center" vertical="center"/>
    </xf>
    <xf numFmtId="43" fontId="233" fillId="0" borderId="34" xfId="712" applyNumberFormat="1" applyFont="1" applyBorder="1" applyAlignment="1">
      <alignment horizontal="center" vertical="center"/>
    </xf>
    <xf numFmtId="43" fontId="233" fillId="0" borderId="25" xfId="712" applyNumberFormat="1" applyFont="1" applyBorder="1" applyAlignment="1">
      <alignment horizontal="center" vertical="center"/>
    </xf>
    <xf numFmtId="174" fontId="235" fillId="0" borderId="0" xfId="0" applyFont="1"/>
    <xf numFmtId="174" fontId="37" fillId="68" borderId="16" xfId="421" applyFont="1" applyFill="1" applyBorder="1" applyAlignment="1">
      <alignment horizontal="center" vertical="center"/>
    </xf>
    <xf numFmtId="174" fontId="37" fillId="68" borderId="13" xfId="421" applyFont="1" applyFill="1" applyBorder="1" applyAlignment="1">
      <alignment horizontal="center" vertical="center" wrapText="1"/>
    </xf>
    <xf numFmtId="174" fontId="37" fillId="68" borderId="14" xfId="421" applyFont="1" applyFill="1" applyBorder="1" applyAlignment="1">
      <alignment horizontal="center" vertical="center" wrapText="1"/>
    </xf>
    <xf numFmtId="38" fontId="170" fillId="25" borderId="12" xfId="0" applyNumberFormat="1" applyFont="1" applyFill="1" applyBorder="1" applyAlignment="1">
      <alignment horizontal="center" vertical="center"/>
    </xf>
    <xf numFmtId="38" fontId="170" fillId="25" borderId="34" xfId="0" applyNumberFormat="1" applyFont="1" applyFill="1" applyBorder="1" applyAlignment="1">
      <alignment horizontal="center" vertical="center"/>
    </xf>
    <xf numFmtId="174" fontId="171" fillId="68" borderId="14" xfId="0" applyFont="1" applyFill="1" applyBorder="1" applyAlignment="1">
      <alignment horizontal="center" vertical="center" wrapText="1"/>
    </xf>
    <xf numFmtId="168" fontId="236" fillId="0" borderId="32" xfId="294" applyNumberFormat="1" applyFont="1" applyBorder="1" applyAlignment="1">
      <alignment horizontal="center" vertical="top"/>
    </xf>
    <xf numFmtId="168" fontId="236" fillId="0" borderId="26" xfId="294" applyNumberFormat="1" applyFont="1" applyBorder="1" applyAlignment="1">
      <alignment horizontal="center" vertical="top"/>
    </xf>
    <xf numFmtId="174" fontId="237" fillId="0" borderId="0" xfId="0" applyFont="1"/>
    <xf numFmtId="174" fontId="176" fillId="59" borderId="16" xfId="0" applyFont="1" applyFill="1" applyBorder="1" applyAlignment="1">
      <alignment horizontal="center" vertical="center" wrapText="1"/>
    </xf>
    <xf numFmtId="38" fontId="203" fillId="0" borderId="12" xfId="0" applyNumberFormat="1" applyFont="1" applyBorder="1" applyAlignment="1">
      <alignment horizontal="center" vertical="center"/>
    </xf>
    <xf numFmtId="38" fontId="202" fillId="0" borderId="12" xfId="0" applyNumberFormat="1" applyFont="1" applyBorder="1" applyAlignment="1">
      <alignment horizontal="center" vertical="center"/>
    </xf>
    <xf numFmtId="49" fontId="202" fillId="25" borderId="32" xfId="0" applyNumberFormat="1" applyFont="1" applyFill="1" applyBorder="1" applyAlignment="1">
      <alignment horizontal="center" vertical="center"/>
    </xf>
    <xf numFmtId="38" fontId="202" fillId="25" borderId="12" xfId="0" applyNumberFormat="1" applyFont="1" applyFill="1" applyBorder="1" applyAlignment="1">
      <alignment horizontal="center" vertical="center"/>
    </xf>
    <xf numFmtId="49" fontId="202" fillId="25" borderId="26" xfId="0" applyNumberFormat="1" applyFont="1" applyFill="1" applyBorder="1" applyAlignment="1">
      <alignment horizontal="center" vertical="center"/>
    </xf>
    <xf numFmtId="171" fontId="170" fillId="0" borderId="12" xfId="299" applyNumberFormat="1" applyFont="1" applyFill="1" applyBorder="1" applyAlignment="1">
      <alignment horizontal="center" vertical="center" wrapText="1"/>
    </xf>
    <xf numFmtId="17" fontId="188" fillId="0" borderId="32" xfId="0" applyNumberFormat="1" applyFont="1" applyBorder="1" applyAlignment="1">
      <alignment horizontal="center" vertical="center"/>
    </xf>
    <xf numFmtId="3" fontId="174" fillId="0" borderId="12" xfId="0" applyNumberFormat="1" applyFont="1" applyBorder="1" applyAlignment="1">
      <alignment horizontal="center" vertical="center"/>
    </xf>
    <xf numFmtId="3" fontId="188" fillId="0" borderId="12" xfId="0" applyNumberFormat="1" applyFont="1" applyBorder="1" applyAlignment="1">
      <alignment horizontal="center" vertical="center"/>
    </xf>
    <xf numFmtId="3" fontId="188" fillId="0" borderId="23" xfId="0" applyNumberFormat="1" applyFont="1" applyBorder="1" applyAlignment="1">
      <alignment horizontal="center" vertical="center"/>
    </xf>
    <xf numFmtId="10" fontId="163" fillId="0" borderId="0" xfId="0" applyNumberFormat="1" applyFont="1" applyAlignment="1">
      <alignment vertical="center"/>
    </xf>
    <xf numFmtId="174" fontId="163" fillId="0" borderId="0" xfId="0" applyFont="1" applyAlignment="1">
      <alignment vertical="center"/>
    </xf>
    <xf numFmtId="17" fontId="188" fillId="0" borderId="26" xfId="0" applyNumberFormat="1" applyFont="1" applyBorder="1" applyAlignment="1">
      <alignment horizontal="center" vertical="center"/>
    </xf>
    <xf numFmtId="3" fontId="174" fillId="0" borderId="34" xfId="0" applyNumberFormat="1" applyFont="1" applyBorder="1" applyAlignment="1">
      <alignment horizontal="center" vertical="center"/>
    </xf>
    <xf numFmtId="3" fontId="188" fillId="0" borderId="25" xfId="0" applyNumberFormat="1" applyFont="1" applyBorder="1" applyAlignment="1">
      <alignment horizontal="center" vertical="center"/>
    </xf>
    <xf numFmtId="174" fontId="174" fillId="0" borderId="0" xfId="0" applyFont="1" applyAlignment="1">
      <alignment vertical="center"/>
    </xf>
    <xf numFmtId="174" fontId="160" fillId="68" borderId="0" xfId="0" applyFont="1" applyFill="1"/>
    <xf numFmtId="43" fontId="150" fillId="0" borderId="0" xfId="294" applyFont="1"/>
    <xf numFmtId="43" fontId="163" fillId="0" borderId="0" xfId="294" applyFont="1" applyAlignment="1">
      <alignment vertical="center"/>
    </xf>
    <xf numFmtId="43" fontId="4" fillId="0" borderId="0" xfId="294" applyFont="1"/>
    <xf numFmtId="43" fontId="142" fillId="0" borderId="0" xfId="294" applyFont="1"/>
    <xf numFmtId="171" fontId="161" fillId="0" borderId="0" xfId="521" applyNumberFormat="1" applyFont="1"/>
    <xf numFmtId="186" fontId="161" fillId="0" borderId="0" xfId="0" applyNumberFormat="1" applyFont="1"/>
    <xf numFmtId="3" fontId="27" fillId="0" borderId="0" xfId="296" applyNumberFormat="1" applyFont="1" applyFill="1" applyBorder="1" applyAlignment="1">
      <alignment vertical="center"/>
    </xf>
    <xf numFmtId="10" fontId="165" fillId="0" borderId="0" xfId="521" applyNumberFormat="1" applyFont="1" applyAlignment="1">
      <alignment horizontal="center" vertical="center"/>
    </xf>
    <xf numFmtId="174" fontId="165" fillId="0" borderId="0" xfId="0" applyFont="1" applyAlignment="1">
      <alignment horizontal="center" vertical="center"/>
    </xf>
    <xf numFmtId="10" fontId="161" fillId="0" borderId="0" xfId="521" applyNumberFormat="1" applyFont="1" applyAlignment="1">
      <alignment horizontal="center" vertical="center"/>
    </xf>
    <xf numFmtId="10" fontId="161" fillId="0" borderId="0" xfId="0" applyNumberFormat="1" applyFont="1" applyAlignment="1">
      <alignment horizontal="center" vertical="center"/>
    </xf>
    <xf numFmtId="9" fontId="161" fillId="0" borderId="0" xfId="521" applyFont="1"/>
    <xf numFmtId="10" fontId="240" fillId="0" borderId="0" xfId="521" applyNumberFormat="1" applyFont="1" applyAlignment="1">
      <alignment horizontal="center" vertical="center"/>
    </xf>
    <xf numFmtId="168" fontId="206" fillId="68" borderId="34" xfId="294" applyNumberFormat="1" applyFont="1" applyFill="1" applyBorder="1" applyAlignment="1">
      <alignment horizontal="center" vertical="center"/>
    </xf>
    <xf numFmtId="10" fontId="171" fillId="68" borderId="25" xfId="0" applyNumberFormat="1" applyFont="1" applyFill="1" applyBorder="1" applyAlignment="1">
      <alignment horizontal="center" vertical="center"/>
    </xf>
    <xf numFmtId="4" fontId="203" fillId="25" borderId="23" xfId="294" applyNumberFormat="1" applyFont="1" applyFill="1" applyBorder="1" applyAlignment="1">
      <alignment horizontal="right"/>
    </xf>
    <xf numFmtId="174" fontId="57" fillId="68" borderId="12" xfId="419" applyFont="1" applyFill="1" applyBorder="1" applyAlignment="1">
      <alignment horizontal="center" vertical="center"/>
    </xf>
    <xf numFmtId="174" fontId="57" fillId="68" borderId="33" xfId="419" applyFont="1" applyFill="1" applyBorder="1" applyAlignment="1">
      <alignment horizontal="center" vertical="center"/>
    </xf>
    <xf numFmtId="43" fontId="45" fillId="0" borderId="12" xfId="0" applyNumberFormat="1" applyFont="1" applyBorder="1" applyAlignment="1">
      <alignment vertical="center"/>
    </xf>
    <xf numFmtId="0" fontId="52" fillId="25" borderId="12" xfId="0" applyNumberFormat="1" applyFont="1" applyFill="1" applyBorder="1" applyAlignment="1">
      <alignment horizontal="center" vertical="center"/>
    </xf>
    <xf numFmtId="41" fontId="38" fillId="25" borderId="31" xfId="889" applyNumberFormat="1" applyFont="1" applyFill="1" applyBorder="1" applyAlignment="1">
      <alignment vertical="center"/>
    </xf>
    <xf numFmtId="174" fontId="141" fillId="59" borderId="16" xfId="0" applyFont="1" applyFill="1" applyBorder="1" applyAlignment="1">
      <alignment horizontal="center" vertical="center" wrapText="1"/>
    </xf>
    <xf numFmtId="174" fontId="141" fillId="59" borderId="13" xfId="0" applyFont="1" applyFill="1" applyBorder="1" applyAlignment="1">
      <alignment horizontal="center" vertical="center" wrapText="1"/>
    </xf>
    <xf numFmtId="174" fontId="141" fillId="59" borderId="14" xfId="0" applyFont="1" applyFill="1" applyBorder="1" applyAlignment="1">
      <alignment horizontal="center" vertical="center" wrapText="1"/>
    </xf>
    <xf numFmtId="49" fontId="94" fillId="0" borderId="32" xfId="0" applyNumberFormat="1" applyFont="1" applyBorder="1" applyAlignment="1">
      <alignment horizontal="center" vertical="top"/>
    </xf>
    <xf numFmtId="3" fontId="4" fillId="0" borderId="12" xfId="307" applyNumberFormat="1" applyFont="1" applyFill="1" applyBorder="1" applyAlignment="1">
      <alignment horizontal="center" vertical="top"/>
    </xf>
    <xf numFmtId="3" fontId="94" fillId="0" borderId="12" xfId="307" applyNumberFormat="1" applyFont="1" applyFill="1" applyBorder="1" applyAlignment="1">
      <alignment horizontal="center" vertical="top"/>
    </xf>
    <xf numFmtId="171" fontId="94" fillId="0" borderId="12" xfId="0" applyNumberFormat="1" applyFont="1" applyBorder="1" applyAlignment="1">
      <alignment horizontal="center" vertical="top"/>
    </xf>
    <xf numFmtId="171" fontId="94" fillId="0" borderId="23" xfId="0" applyNumberFormat="1" applyFont="1" applyBorder="1" applyAlignment="1">
      <alignment horizontal="center" vertical="top"/>
    </xf>
    <xf numFmtId="174" fontId="4" fillId="0" borderId="23" xfId="299" applyNumberFormat="1" applyFont="1" applyFill="1" applyBorder="1" applyAlignment="1">
      <alignment horizontal="center" vertical="top"/>
    </xf>
    <xf numFmtId="0" fontId="94" fillId="0" borderId="32" xfId="299" applyNumberFormat="1" applyFont="1" applyFill="1" applyBorder="1" applyAlignment="1">
      <alignment horizontal="center" vertical="center"/>
    </xf>
    <xf numFmtId="3" fontId="4" fillId="0" borderId="12" xfId="299" applyNumberFormat="1" applyFont="1" applyFill="1" applyBorder="1" applyAlignment="1">
      <alignment horizontal="center" vertical="center"/>
    </xf>
    <xf numFmtId="3" fontId="94" fillId="0" borderId="12" xfId="299" applyNumberFormat="1" applyFont="1" applyFill="1" applyBorder="1" applyAlignment="1">
      <alignment horizontal="center" vertical="center"/>
    </xf>
    <xf numFmtId="3" fontId="4" fillId="25" borderId="12" xfId="299" applyNumberFormat="1" applyFont="1" applyFill="1" applyBorder="1" applyAlignment="1">
      <alignment horizontal="center" vertical="center"/>
    </xf>
    <xf numFmtId="3" fontId="94" fillId="25" borderId="12" xfId="299" applyNumberFormat="1" applyFont="1" applyFill="1" applyBorder="1" applyAlignment="1">
      <alignment horizontal="center" vertical="center"/>
    </xf>
    <xf numFmtId="0" fontId="94" fillId="0" borderId="32" xfId="299" applyNumberFormat="1" applyFont="1" applyFill="1" applyBorder="1" applyAlignment="1">
      <alignment horizontal="center" vertical="top"/>
    </xf>
    <xf numFmtId="3" fontId="4" fillId="0" borderId="12" xfId="299" applyNumberFormat="1" applyFont="1" applyFill="1" applyBorder="1" applyAlignment="1">
      <alignment horizontal="center" vertical="top"/>
    </xf>
    <xf numFmtId="3" fontId="4" fillId="25" borderId="12" xfId="299" applyNumberFormat="1" applyFont="1" applyFill="1" applyBorder="1" applyAlignment="1">
      <alignment horizontal="center" vertical="top"/>
    </xf>
    <xf numFmtId="3" fontId="94" fillId="25" borderId="12" xfId="299" applyNumberFormat="1" applyFont="1" applyFill="1" applyBorder="1" applyAlignment="1">
      <alignment horizontal="center" vertical="top"/>
    </xf>
    <xf numFmtId="3" fontId="4" fillId="0" borderId="34" xfId="299" applyNumberFormat="1" applyFont="1" applyFill="1" applyBorder="1" applyAlignment="1">
      <alignment horizontal="center" vertical="center"/>
    </xf>
    <xf numFmtId="3" fontId="94" fillId="0" borderId="34" xfId="299" applyNumberFormat="1" applyFont="1" applyFill="1" applyBorder="1" applyAlignment="1">
      <alignment horizontal="center" vertical="center"/>
    </xf>
    <xf numFmtId="0" fontId="63" fillId="66" borderId="33" xfId="2466" applyFont="1" applyFill="1" applyBorder="1" applyAlignment="1">
      <alignment vertical="center"/>
    </xf>
    <xf numFmtId="174" fontId="141" fillId="60" borderId="13" xfId="0" applyFont="1" applyFill="1" applyBorder="1" applyAlignment="1">
      <alignment horizontal="center" vertical="center" wrapText="1"/>
    </xf>
    <xf numFmtId="174" fontId="141" fillId="57" borderId="13" xfId="0" applyFont="1" applyFill="1" applyBorder="1" applyAlignment="1">
      <alignment horizontal="center" vertical="center" wrapText="1"/>
    </xf>
    <xf numFmtId="174" fontId="166" fillId="59" borderId="16" xfId="0" applyFont="1" applyFill="1" applyBorder="1" applyAlignment="1">
      <alignment horizontal="center" vertical="center"/>
    </xf>
    <xf numFmtId="174" fontId="166" fillId="59" borderId="13" xfId="0" applyFont="1" applyFill="1" applyBorder="1" applyAlignment="1">
      <alignment horizontal="center" vertical="center" wrapText="1"/>
    </xf>
    <xf numFmtId="174" fontId="166" fillId="59" borderId="14" xfId="0" applyFont="1" applyFill="1" applyBorder="1" applyAlignment="1">
      <alignment horizontal="center" vertical="center" wrapText="1"/>
    </xf>
    <xf numFmtId="43" fontId="219" fillId="0" borderId="0" xfId="294" applyFont="1" applyFill="1" applyBorder="1" applyAlignment="1">
      <alignment vertical="center"/>
    </xf>
    <xf numFmtId="43" fontId="218" fillId="0" borderId="0" xfId="294" applyFont="1" applyFill="1" applyBorder="1" applyAlignment="1">
      <alignment vertical="center"/>
    </xf>
    <xf numFmtId="0" fontId="218" fillId="0" borderId="0" xfId="713" applyFont="1" applyAlignment="1">
      <alignment horizontal="center" vertical="center"/>
    </xf>
    <xf numFmtId="174" fontId="242" fillId="25" borderId="0" xfId="0" applyFont="1" applyFill="1"/>
    <xf numFmtId="174" fontId="242" fillId="25" borderId="0" xfId="0" applyFont="1" applyFill="1" applyAlignment="1">
      <alignment vertical="center"/>
    </xf>
    <xf numFmtId="174" fontId="177" fillId="0" borderId="0" xfId="0" applyFont="1" applyAlignment="1">
      <alignment horizontal="center"/>
    </xf>
    <xf numFmtId="174" fontId="164" fillId="0" borderId="0" xfId="0" applyFont="1" applyAlignment="1">
      <alignment horizontal="center"/>
    </xf>
    <xf numFmtId="174" fontId="163" fillId="0" borderId="0" xfId="0" applyFont="1" applyAlignment="1">
      <alignment horizontal="center"/>
    </xf>
    <xf numFmtId="40" fontId="187" fillId="25" borderId="12" xfId="294" applyNumberFormat="1" applyFont="1" applyFill="1" applyBorder="1" applyAlignment="1">
      <alignment vertical="center"/>
    </xf>
    <xf numFmtId="41" fontId="121" fillId="58" borderId="13" xfId="2466" applyNumberFormat="1" applyFont="1" applyFill="1" applyBorder="1" applyAlignment="1">
      <alignment horizontal="center" vertical="center" wrapText="1"/>
    </xf>
    <xf numFmtId="0" fontId="226" fillId="68" borderId="12" xfId="713" applyFont="1" applyFill="1" applyBorder="1" applyAlignment="1">
      <alignment horizontal="center" vertical="center" wrapText="1"/>
    </xf>
    <xf numFmtId="0" fontId="218" fillId="0" borderId="12" xfId="713" applyFont="1" applyBorder="1" applyAlignment="1">
      <alignment horizontal="center" vertical="center"/>
    </xf>
    <xf numFmtId="43" fontId="219" fillId="0" borderId="12" xfId="294" applyFont="1" applyFill="1" applyBorder="1" applyAlignment="1">
      <alignment vertical="center"/>
    </xf>
    <xf numFmtId="43" fontId="218" fillId="0" borderId="12" xfId="294" applyFont="1" applyFill="1" applyBorder="1" applyAlignment="1">
      <alignment vertical="center"/>
    </xf>
    <xf numFmtId="43" fontId="219" fillId="25" borderId="12" xfId="294" applyFont="1" applyFill="1" applyBorder="1" applyAlignment="1">
      <alignment vertical="center"/>
    </xf>
    <xf numFmtId="0" fontId="218" fillId="25" borderId="12" xfId="713" applyFont="1" applyFill="1" applyBorder="1" applyAlignment="1">
      <alignment horizontal="center" vertical="center"/>
    </xf>
    <xf numFmtId="43" fontId="174" fillId="0" borderId="0" xfId="0" applyNumberFormat="1" applyFont="1"/>
    <xf numFmtId="43" fontId="206" fillId="68" borderId="13" xfId="0" applyNumberFormat="1" applyFont="1" applyFill="1" applyBorder="1"/>
    <xf numFmtId="171" fontId="174" fillId="0" borderId="0" xfId="521" applyNumberFormat="1" applyFont="1" applyFill="1"/>
    <xf numFmtId="10" fontId="206" fillId="68" borderId="13" xfId="521" applyNumberFormat="1" applyFont="1" applyFill="1" applyBorder="1"/>
    <xf numFmtId="10" fontId="174" fillId="0" borderId="0" xfId="521" applyNumberFormat="1" applyFont="1" applyFill="1"/>
    <xf numFmtId="10" fontId="32" fillId="0" borderId="0" xfId="521" applyNumberFormat="1" applyFont="1"/>
    <xf numFmtId="10" fontId="158" fillId="0" borderId="12" xfId="0" applyNumberFormat="1" applyFont="1" applyBorder="1"/>
    <xf numFmtId="174" fontId="171" fillId="68" borderId="16" xfId="0" applyFont="1" applyFill="1" applyBorder="1" applyAlignment="1">
      <alignment horizontal="center" vertical="center" wrapText="1"/>
    </xf>
    <xf numFmtId="0" fontId="132" fillId="27" borderId="38" xfId="1203" applyFont="1" applyFill="1" applyBorder="1" applyAlignment="1">
      <alignment horizontal="left" vertical="center" wrapText="1" indent="2"/>
    </xf>
    <xf numFmtId="0" fontId="132" fillId="27" borderId="40" xfId="1203" applyFont="1" applyFill="1" applyBorder="1" applyAlignment="1">
      <alignment horizontal="left" vertical="center" wrapText="1" indent="2"/>
    </xf>
    <xf numFmtId="0" fontId="202" fillId="25" borderId="26" xfId="0" applyNumberFormat="1" applyFont="1" applyFill="1" applyBorder="1" applyAlignment="1">
      <alignment horizontal="center" vertical="center"/>
    </xf>
    <xf numFmtId="174" fontId="42" fillId="68" borderId="0" xfId="0" applyFont="1" applyFill="1" applyAlignment="1">
      <alignment vertical="top" wrapText="1"/>
    </xf>
    <xf numFmtId="168" fontId="180" fillId="0" borderId="26" xfId="0" applyNumberFormat="1" applyFont="1" applyBorder="1" applyAlignment="1">
      <alignment horizontal="center" vertical="center"/>
    </xf>
    <xf numFmtId="174" fontId="180" fillId="0" borderId="34" xfId="0" applyFont="1" applyBorder="1" applyAlignment="1">
      <alignment horizontal="left" vertical="center"/>
    </xf>
    <xf numFmtId="43" fontId="180" fillId="0" borderId="25" xfId="0" applyNumberFormat="1" applyFont="1" applyBorder="1" applyAlignment="1">
      <alignment horizontal="right" vertical="center"/>
    </xf>
    <xf numFmtId="0" fontId="180" fillId="25" borderId="32" xfId="0" applyNumberFormat="1" applyFont="1" applyFill="1" applyBorder="1" applyAlignment="1">
      <alignment horizontal="center" vertical="top"/>
    </xf>
    <xf numFmtId="168" fontId="158" fillId="25" borderId="12" xfId="294" applyNumberFormat="1" applyFont="1" applyFill="1" applyBorder="1" applyAlignment="1">
      <alignment horizontal="right" vertical="top"/>
    </xf>
    <xf numFmtId="1" fontId="158" fillId="25" borderId="12" xfId="294" applyNumberFormat="1" applyFont="1" applyFill="1" applyBorder="1" applyAlignment="1">
      <alignment horizontal="right" vertical="top"/>
    </xf>
    <xf numFmtId="10" fontId="174" fillId="0" borderId="0" xfId="521" applyNumberFormat="1" applyFont="1" applyAlignment="1">
      <alignment vertical="center"/>
    </xf>
    <xf numFmtId="43" fontId="113" fillId="0" borderId="0" xfId="2466" applyNumberFormat="1" applyFont="1" applyAlignment="1">
      <alignment horizontal="left" vertical="center"/>
    </xf>
    <xf numFmtId="43" fontId="111" fillId="0" borderId="0" xfId="549" applyNumberFormat="1" applyFont="1"/>
    <xf numFmtId="43" fontId="64" fillId="0" borderId="0" xfId="2466" applyNumberFormat="1" applyFont="1" applyAlignment="1">
      <alignment vertical="center"/>
    </xf>
    <xf numFmtId="0" fontId="113" fillId="25" borderId="0" xfId="2466" applyFont="1" applyFill="1" applyAlignment="1">
      <alignment horizontal="center" vertical="center"/>
    </xf>
    <xf numFmtId="174" fontId="178" fillId="0" borderId="0" xfId="0" applyFont="1" applyAlignment="1">
      <alignment vertical="center"/>
    </xf>
    <xf numFmtId="174" fontId="160" fillId="0" borderId="0" xfId="0" applyFont="1" applyAlignment="1">
      <alignment horizontal="justify" vertical="top" wrapText="1"/>
    </xf>
    <xf numFmtId="168" fontId="158" fillId="25" borderId="12" xfId="294" applyNumberFormat="1" applyFont="1" applyFill="1" applyBorder="1" applyAlignment="1">
      <alignment horizontal="right" vertical="center"/>
    </xf>
    <xf numFmtId="168" fontId="180" fillId="25" borderId="12" xfId="0" applyNumberFormat="1" applyFont="1" applyFill="1" applyBorder="1" applyAlignment="1">
      <alignment horizontal="right" vertical="center" wrapText="1"/>
    </xf>
    <xf numFmtId="10" fontId="180" fillId="25" borderId="12" xfId="0" applyNumberFormat="1" applyFont="1" applyFill="1" applyBorder="1" applyAlignment="1">
      <alignment horizontal="right" vertical="center"/>
    </xf>
    <xf numFmtId="17" fontId="95" fillId="0" borderId="12" xfId="603" applyNumberFormat="1" applyFont="1" applyBorder="1" applyAlignment="1">
      <alignment horizontal="center"/>
    </xf>
    <xf numFmtId="10" fontId="27" fillId="0" borderId="12" xfId="603" applyNumberFormat="1" applyFont="1" applyBorder="1" applyAlignment="1">
      <alignment horizontal="center"/>
    </xf>
    <xf numFmtId="10" fontId="95" fillId="0" borderId="12" xfId="521" applyNumberFormat="1" applyFont="1" applyFill="1" applyBorder="1" applyAlignment="1">
      <alignment horizontal="center"/>
    </xf>
    <xf numFmtId="0" fontId="95" fillId="0" borderId="0" xfId="319" applyFont="1" applyAlignment="1">
      <alignment vertical="center"/>
    </xf>
    <xf numFmtId="0" fontId="173" fillId="0" borderId="0" xfId="319" applyFont="1" applyAlignment="1">
      <alignment vertical="center"/>
    </xf>
    <xf numFmtId="0" fontId="158" fillId="0" borderId="0" xfId="319" applyFont="1" applyAlignment="1">
      <alignment vertical="center"/>
    </xf>
    <xf numFmtId="174" fontId="158" fillId="0" borderId="0" xfId="0" applyFont="1" applyAlignment="1">
      <alignment horizontal="center"/>
    </xf>
    <xf numFmtId="174" fontId="158" fillId="0" borderId="0" xfId="0" applyFont="1"/>
    <xf numFmtId="3" fontId="158" fillId="0" borderId="0" xfId="0" applyNumberFormat="1" applyFont="1"/>
    <xf numFmtId="0" fontId="180" fillId="25" borderId="26" xfId="0" applyNumberFormat="1" applyFont="1" applyFill="1" applyBorder="1" applyAlignment="1">
      <alignment horizontal="center" vertical="top"/>
    </xf>
    <xf numFmtId="43" fontId="187" fillId="25" borderId="0" xfId="294" applyFont="1" applyFill="1" applyBorder="1" applyAlignment="1">
      <alignment vertical="center"/>
    </xf>
    <xf numFmtId="174" fontId="173" fillId="0" borderId="34" xfId="362" applyFont="1" applyBorder="1" applyAlignment="1">
      <alignment horizontal="left" vertical="center"/>
    </xf>
    <xf numFmtId="174" fontId="173" fillId="0" borderId="15" xfId="362" applyFont="1" applyBorder="1" applyAlignment="1">
      <alignment horizontal="left" vertical="center"/>
    </xf>
    <xf numFmtId="174" fontId="173" fillId="0" borderId="13" xfId="362" applyFont="1" applyBorder="1" applyAlignment="1">
      <alignment horizontal="left" vertical="center"/>
    </xf>
    <xf numFmtId="174" fontId="173" fillId="0" borderId="15" xfId="362" applyFont="1" applyBorder="1" applyAlignment="1">
      <alignment horizontal="left" vertical="center" wrapText="1"/>
    </xf>
    <xf numFmtId="41" fontId="174" fillId="0" borderId="12" xfId="294" applyNumberFormat="1" applyFont="1" applyFill="1" applyBorder="1" applyAlignment="1">
      <alignment horizontal="right" vertical="top"/>
    </xf>
    <xf numFmtId="3" fontId="188" fillId="0" borderId="12" xfId="294" applyNumberFormat="1" applyFont="1" applyFill="1" applyBorder="1" applyAlignment="1">
      <alignment horizontal="right" vertical="top"/>
    </xf>
    <xf numFmtId="41" fontId="188" fillId="0" borderId="12" xfId="294" applyNumberFormat="1" applyFont="1" applyFill="1" applyBorder="1" applyAlignment="1">
      <alignment horizontal="right" vertical="top"/>
    </xf>
    <xf numFmtId="3" fontId="188" fillId="0" borderId="23" xfId="294" applyNumberFormat="1" applyFont="1" applyFill="1" applyBorder="1" applyAlignment="1">
      <alignment horizontal="right" vertical="top"/>
    </xf>
    <xf numFmtId="41" fontId="174" fillId="0" borderId="12" xfId="0" applyNumberFormat="1" applyFont="1" applyBorder="1" applyAlignment="1">
      <alignment horizontal="right" vertical="top"/>
    </xf>
    <xf numFmtId="174" fontId="185" fillId="68" borderId="16" xfId="0" applyFont="1" applyFill="1" applyBorder="1" applyAlignment="1">
      <alignment horizontal="center" vertical="center"/>
    </xf>
    <xf numFmtId="174" fontId="185" fillId="68" borderId="13" xfId="0" applyFont="1" applyFill="1" applyBorder="1" applyAlignment="1">
      <alignment horizontal="center" vertical="center" wrapText="1"/>
    </xf>
    <xf numFmtId="174" fontId="185" fillId="60" borderId="13" xfId="0" applyFont="1" applyFill="1" applyBorder="1" applyAlignment="1">
      <alignment horizontal="center" vertical="center" wrapText="1"/>
    </xf>
    <xf numFmtId="174" fontId="185" fillId="60" borderId="14" xfId="0" applyFont="1" applyFill="1" applyBorder="1" applyAlignment="1">
      <alignment horizontal="center" vertical="center" wrapText="1"/>
    </xf>
    <xf numFmtId="0" fontId="190" fillId="68" borderId="16" xfId="712" applyFont="1" applyFill="1" applyBorder="1" applyAlignment="1">
      <alignment horizontal="center" vertical="center"/>
    </xf>
    <xf numFmtId="0" fontId="190" fillId="68" borderId="13" xfId="712" applyFont="1" applyFill="1" applyBorder="1" applyAlignment="1">
      <alignment horizontal="center" vertical="center"/>
    </xf>
    <xf numFmtId="0" fontId="190" fillId="68" borderId="13" xfId="712" applyFont="1" applyFill="1" applyBorder="1" applyAlignment="1">
      <alignment horizontal="center" vertical="center" wrapText="1"/>
    </xf>
    <xf numFmtId="0" fontId="190" fillId="68" borderId="14" xfId="712" applyFont="1" applyFill="1" applyBorder="1" applyAlignment="1">
      <alignment horizontal="center" vertical="center"/>
    </xf>
    <xf numFmtId="17" fontId="185" fillId="68" borderId="26" xfId="294" applyNumberFormat="1" applyFont="1" applyFill="1" applyBorder="1" applyAlignment="1">
      <alignment horizontal="center" vertical="center"/>
    </xf>
    <xf numFmtId="40" fontId="185" fillId="68" borderId="34" xfId="294" applyNumberFormat="1" applyFont="1" applyFill="1" applyBorder="1" applyAlignment="1">
      <alignment horizontal="right" vertical="center"/>
    </xf>
    <xf numFmtId="40" fontId="185" fillId="60" borderId="34" xfId="294" applyNumberFormat="1" applyFont="1" applyFill="1" applyBorder="1" applyAlignment="1">
      <alignment horizontal="right" vertical="center"/>
    </xf>
    <xf numFmtId="40" fontId="185" fillId="60" borderId="25" xfId="294" applyNumberFormat="1" applyFont="1" applyFill="1" applyBorder="1" applyAlignment="1">
      <alignment horizontal="right" vertical="center"/>
    </xf>
    <xf numFmtId="174" fontId="65" fillId="68" borderId="16" xfId="417" applyFont="1" applyFill="1" applyBorder="1" applyAlignment="1">
      <alignment horizontal="center" vertical="center"/>
    </xf>
    <xf numFmtId="174" fontId="65" fillId="68" borderId="13" xfId="417" applyFont="1" applyFill="1" applyBorder="1" applyAlignment="1">
      <alignment horizontal="center" vertical="center" wrapText="1"/>
    </xf>
    <xf numFmtId="174" fontId="65" fillId="68" borderId="14" xfId="417" applyFont="1" applyFill="1" applyBorder="1" applyAlignment="1">
      <alignment horizontal="center" vertical="center" wrapText="1"/>
    </xf>
    <xf numFmtId="174" fontId="147" fillId="68" borderId="13" xfId="0" applyFont="1" applyFill="1" applyBorder="1" applyAlignment="1">
      <alignment horizontal="center" vertical="center" wrapText="1"/>
    </xf>
    <xf numFmtId="168" fontId="95" fillId="0" borderId="12" xfId="294" applyNumberFormat="1" applyFont="1" applyFill="1" applyBorder="1"/>
    <xf numFmtId="168" fontId="147" fillId="68" borderId="34" xfId="294" applyNumberFormat="1" applyFont="1" applyFill="1" applyBorder="1" applyAlignment="1">
      <alignment vertical="center"/>
    </xf>
    <xf numFmtId="171" fontId="161" fillId="0" borderId="0" xfId="521" applyNumberFormat="1" applyFont="1" applyFill="1" applyBorder="1"/>
    <xf numFmtId="43" fontId="161" fillId="0" borderId="0" xfId="0" applyNumberFormat="1" applyFont="1"/>
    <xf numFmtId="196" fontId="53" fillId="0" borderId="0" xfId="0" applyNumberFormat="1" applyFont="1"/>
    <xf numFmtId="3" fontId="247" fillId="0" borderId="0" xfId="0" applyNumberFormat="1" applyFont="1" applyAlignment="1">
      <alignment horizontal="center"/>
    </xf>
    <xf numFmtId="43" fontId="158" fillId="25" borderId="12" xfId="0" applyNumberFormat="1" applyFont="1" applyFill="1" applyBorder="1" applyAlignment="1">
      <alignment vertical="center"/>
    </xf>
    <xf numFmtId="4" fontId="27" fillId="25" borderId="23" xfId="294" applyNumberFormat="1" applyFont="1" applyFill="1" applyBorder="1" applyAlignment="1">
      <alignment horizontal="right" vertical="center"/>
    </xf>
    <xf numFmtId="4" fontId="95" fillId="25" borderId="25" xfId="294" applyNumberFormat="1" applyFont="1" applyFill="1" applyBorder="1" applyAlignment="1">
      <alignment horizontal="right" vertical="center"/>
    </xf>
    <xf numFmtId="1" fontId="121" fillId="58" borderId="32" xfId="2466" applyNumberFormat="1" applyFont="1" applyFill="1" applyBorder="1" applyAlignment="1">
      <alignment horizontal="center" vertical="center" wrapText="1"/>
    </xf>
    <xf numFmtId="1" fontId="121" fillId="25" borderId="0" xfId="2466" applyNumberFormat="1" applyFont="1" applyFill="1" applyAlignment="1">
      <alignment horizontal="center" vertical="center" wrapText="1"/>
    </xf>
    <xf numFmtId="179" fontId="64" fillId="0" borderId="0" xfId="2466" applyNumberFormat="1" applyFont="1" applyAlignment="1">
      <alignment vertical="center"/>
    </xf>
    <xf numFmtId="4" fontId="23" fillId="0" borderId="24" xfId="369" applyNumberFormat="1" applyFont="1" applyBorder="1" applyAlignment="1">
      <alignment horizontal="right" vertical="justify" wrapText="1"/>
    </xf>
    <xf numFmtId="43" fontId="188" fillId="0" borderId="0" xfId="307" applyFont="1" applyFill="1" applyAlignment="1">
      <alignment horizontal="left" vertical="center"/>
    </xf>
    <xf numFmtId="174" fontId="174" fillId="0" borderId="0" xfId="362" applyFont="1"/>
    <xf numFmtId="174" fontId="65" fillId="0" borderId="31" xfId="0" applyFont="1" applyBorder="1" applyAlignment="1">
      <alignment horizontal="center" vertical="top" wrapText="1"/>
    </xf>
    <xf numFmtId="174" fontId="95" fillId="25" borderId="31" xfId="0" applyFont="1" applyFill="1" applyBorder="1" applyAlignment="1">
      <alignment horizontal="center" vertical="center" wrapText="1"/>
    </xf>
    <xf numFmtId="10" fontId="122" fillId="0" borderId="12" xfId="521" applyNumberFormat="1" applyFont="1" applyFill="1" applyBorder="1" applyAlignment="1">
      <alignment horizontal="center" vertical="center"/>
    </xf>
    <xf numFmtId="171" fontId="122" fillId="0" borderId="12" xfId="521" applyNumberFormat="1" applyFont="1" applyFill="1" applyBorder="1" applyAlignment="1">
      <alignment horizontal="center" vertical="center"/>
    </xf>
    <xf numFmtId="41" fontId="113" fillId="0" borderId="0" xfId="2466" applyNumberFormat="1" applyFont="1" applyAlignment="1">
      <alignment horizontal="center" vertical="center"/>
    </xf>
    <xf numFmtId="174" fontId="163" fillId="0" borderId="0" xfId="0" applyFont="1" applyAlignment="1">
      <alignment horizontal="right" indent="2"/>
    </xf>
    <xf numFmtId="10" fontId="77" fillId="0" borderId="0" xfId="521" applyNumberFormat="1" applyFont="1"/>
    <xf numFmtId="43" fontId="60" fillId="25" borderId="12" xfId="0" applyNumberFormat="1" applyFont="1" applyFill="1" applyBorder="1" applyAlignment="1">
      <alignment horizontal="center" vertical="center"/>
    </xf>
    <xf numFmtId="10" fontId="59" fillId="25" borderId="12" xfId="0" applyNumberFormat="1" applyFont="1" applyFill="1" applyBorder="1" applyAlignment="1">
      <alignment horizontal="center" vertical="center"/>
    </xf>
    <xf numFmtId="43" fontId="60" fillId="25" borderId="12" xfId="294" applyFont="1" applyFill="1" applyBorder="1" applyAlignment="1">
      <alignment horizontal="center" vertical="center"/>
    </xf>
    <xf numFmtId="43" fontId="59" fillId="25" borderId="23" xfId="294" applyFont="1" applyFill="1" applyBorder="1" applyAlignment="1">
      <alignment horizontal="center" vertical="center"/>
    </xf>
    <xf numFmtId="171" fontId="161" fillId="0" borderId="12" xfId="0" applyNumberFormat="1" applyFont="1" applyBorder="1" applyAlignment="1">
      <alignment horizontal="right"/>
    </xf>
    <xf numFmtId="171" fontId="161" fillId="0" borderId="23" xfId="0" applyNumberFormat="1" applyFont="1" applyBorder="1" applyAlignment="1">
      <alignment horizontal="right"/>
    </xf>
    <xf numFmtId="174" fontId="171" fillId="69" borderId="26" xfId="0" applyFont="1" applyFill="1" applyBorder="1" applyAlignment="1">
      <alignment horizontal="center" vertical="top"/>
    </xf>
    <xf numFmtId="3" fontId="171" fillId="69" borderId="34" xfId="294" applyNumberFormat="1" applyFont="1" applyFill="1" applyBorder="1" applyAlignment="1">
      <alignment horizontal="right" vertical="top"/>
    </xf>
    <xf numFmtId="3" fontId="171" fillId="69" borderId="25" xfId="294" applyNumberFormat="1" applyFont="1" applyFill="1" applyBorder="1" applyAlignment="1">
      <alignment horizontal="right" vertical="top"/>
    </xf>
    <xf numFmtId="41" fontId="174" fillId="25" borderId="12" xfId="294" applyNumberFormat="1" applyFont="1" applyFill="1" applyBorder="1" applyAlignment="1">
      <alignment horizontal="right" vertical="top"/>
    </xf>
    <xf numFmtId="3" fontId="188" fillId="25" borderId="12" xfId="294" applyNumberFormat="1" applyFont="1" applyFill="1" applyBorder="1" applyAlignment="1">
      <alignment horizontal="right" vertical="top"/>
    </xf>
    <xf numFmtId="41" fontId="188" fillId="25" borderId="12" xfId="294" applyNumberFormat="1" applyFont="1" applyFill="1" applyBorder="1" applyAlignment="1">
      <alignment horizontal="right" vertical="top"/>
    </xf>
    <xf numFmtId="3" fontId="188" fillId="25" borderId="23" xfId="294" applyNumberFormat="1" applyFont="1" applyFill="1" applyBorder="1" applyAlignment="1">
      <alignment horizontal="right" vertical="top"/>
    </xf>
    <xf numFmtId="174" fontId="39" fillId="0" borderId="0" xfId="0" applyFont="1" applyAlignment="1">
      <alignment horizontal="center" vertical="center" wrapText="1"/>
    </xf>
    <xf numFmtId="168" fontId="94" fillId="0" borderId="32" xfId="294" applyNumberFormat="1" applyFont="1" applyBorder="1" applyAlignment="1">
      <alignment horizontal="center" vertical="top"/>
    </xf>
    <xf numFmtId="168" fontId="4" fillId="0" borderId="12" xfId="294" applyNumberFormat="1" applyFont="1" applyBorder="1" applyAlignment="1">
      <alignment horizontal="center" vertical="top"/>
    </xf>
    <xf numFmtId="168" fontId="94" fillId="0" borderId="12" xfId="294" applyNumberFormat="1" applyFont="1" applyBorder="1" applyAlignment="1">
      <alignment horizontal="center" vertical="top"/>
    </xf>
    <xf numFmtId="171" fontId="94" fillId="0" borderId="12" xfId="521" applyNumberFormat="1" applyFont="1" applyBorder="1" applyAlignment="1">
      <alignment horizontal="center" vertical="top"/>
    </xf>
    <xf numFmtId="171" fontId="94" fillId="0" borderId="23" xfId="521" applyNumberFormat="1" applyFont="1" applyBorder="1" applyAlignment="1">
      <alignment horizontal="center" vertical="top"/>
    </xf>
    <xf numFmtId="10" fontId="94" fillId="0" borderId="0" xfId="521" applyNumberFormat="1" applyFont="1" applyBorder="1" applyAlignment="1">
      <alignment horizontal="center" vertical="top"/>
    </xf>
    <xf numFmtId="174" fontId="0" fillId="0" borderId="0" xfId="0" applyAlignment="1">
      <alignment horizontal="left" vertical="top"/>
    </xf>
    <xf numFmtId="168" fontId="94" fillId="25" borderId="26" xfId="294" applyNumberFormat="1" applyFont="1" applyFill="1" applyBorder="1" applyAlignment="1">
      <alignment horizontal="center" vertical="top"/>
    </xf>
    <xf numFmtId="168" fontId="4" fillId="25" borderId="34" xfId="294" applyNumberFormat="1" applyFont="1" applyFill="1" applyBorder="1" applyAlignment="1">
      <alignment horizontal="center" vertical="top"/>
    </xf>
    <xf numFmtId="168" fontId="94" fillId="25" borderId="34" xfId="294" applyNumberFormat="1" applyFont="1" applyFill="1" applyBorder="1" applyAlignment="1">
      <alignment horizontal="center" vertical="top"/>
    </xf>
    <xf numFmtId="171" fontId="94" fillId="25" borderId="12" xfId="521" applyNumberFormat="1" applyFont="1" applyFill="1" applyBorder="1" applyAlignment="1">
      <alignment horizontal="center" vertical="top"/>
    </xf>
    <xf numFmtId="171" fontId="94" fillId="25" borderId="23" xfId="521" applyNumberFormat="1" applyFont="1" applyFill="1" applyBorder="1" applyAlignment="1">
      <alignment horizontal="center" vertical="top"/>
    </xf>
    <xf numFmtId="10" fontId="94" fillId="25" borderId="0" xfId="521" applyNumberFormat="1" applyFont="1" applyFill="1" applyBorder="1" applyAlignment="1">
      <alignment horizontal="center" vertical="top"/>
    </xf>
    <xf numFmtId="174" fontId="0" fillId="0" borderId="0" xfId="0" applyAlignment="1">
      <alignment horizontal="left" vertical="center"/>
    </xf>
    <xf numFmtId="0" fontId="34" fillId="0" borderId="0" xfId="0" applyNumberFormat="1" applyFont="1" applyAlignment="1">
      <alignment vertical="center"/>
    </xf>
    <xf numFmtId="0" fontId="0" fillId="0" borderId="0" xfId="0" applyNumberFormat="1"/>
    <xf numFmtId="0" fontId="32" fillId="0" borderId="0" xfId="0" applyNumberFormat="1" applyFont="1"/>
    <xf numFmtId="41" fontId="119" fillId="0" borderId="12" xfId="2466" applyNumberFormat="1" applyFont="1" applyBorder="1" applyAlignment="1">
      <alignment horizontal="left" vertical="center" wrapText="1"/>
    </xf>
    <xf numFmtId="3" fontId="4" fillId="0" borderId="34" xfId="299" applyNumberFormat="1" applyFont="1" applyFill="1" applyBorder="1" applyAlignment="1">
      <alignment horizontal="center" vertical="top"/>
    </xf>
    <xf numFmtId="3" fontId="4" fillId="25" borderId="34" xfId="299" applyNumberFormat="1" applyFont="1" applyFill="1" applyBorder="1" applyAlignment="1">
      <alignment horizontal="center" vertical="top"/>
    </xf>
    <xf numFmtId="3" fontId="94" fillId="25" borderId="34" xfId="299" applyNumberFormat="1" applyFont="1" applyFill="1" applyBorder="1" applyAlignment="1">
      <alignment horizontal="center" vertical="top"/>
    </xf>
    <xf numFmtId="168" fontId="72" fillId="0" borderId="12" xfId="0" applyNumberFormat="1" applyFont="1" applyBorder="1" applyAlignment="1">
      <alignment horizontal="center" vertical="center" wrapText="1"/>
    </xf>
    <xf numFmtId="3" fontId="228" fillId="25" borderId="12" xfId="0" applyNumberFormat="1" applyFont="1" applyFill="1" applyBorder="1" applyAlignment="1">
      <alignment horizontal="center" vertical="center"/>
    </xf>
    <xf numFmtId="0" fontId="188" fillId="25" borderId="32" xfId="0" applyNumberFormat="1" applyFont="1" applyFill="1" applyBorder="1" applyAlignment="1">
      <alignment horizontal="center" vertical="center"/>
    </xf>
    <xf numFmtId="43" fontId="158" fillId="0" borderId="12" xfId="0" applyNumberFormat="1" applyFont="1" applyBorder="1" applyAlignment="1">
      <alignment horizontal="right" vertical="center"/>
    </xf>
    <xf numFmtId="10" fontId="49" fillId="0" borderId="0" xfId="419" applyNumberFormat="1" applyFont="1" applyAlignment="1">
      <alignment horizontal="center" vertical="center"/>
    </xf>
    <xf numFmtId="179" fontId="27" fillId="0" borderId="12" xfId="0" applyNumberFormat="1" applyFont="1" applyBorder="1" applyAlignment="1">
      <alignment horizontal="center"/>
    </xf>
    <xf numFmtId="174" fontId="63" fillId="68" borderId="0" xfId="0" applyFont="1" applyFill="1" applyAlignment="1">
      <alignment vertical="center" wrapText="1"/>
    </xf>
    <xf numFmtId="174" fontId="182" fillId="68" borderId="26" xfId="0" applyFont="1" applyFill="1" applyBorder="1" applyAlignment="1">
      <alignment horizontal="center"/>
    </xf>
    <xf numFmtId="174" fontId="45" fillId="0" borderId="0" xfId="0" applyFont="1" applyAlignment="1">
      <alignment vertical="center"/>
    </xf>
    <xf numFmtId="168" fontId="180" fillId="25" borderId="12" xfId="0" applyNumberFormat="1" applyFont="1" applyFill="1" applyBorder="1" applyAlignment="1">
      <alignment horizontal="center" vertical="top"/>
    </xf>
    <xf numFmtId="168" fontId="180" fillId="25" borderId="12" xfId="294" applyNumberFormat="1" applyFont="1" applyFill="1" applyBorder="1" applyAlignment="1">
      <alignment horizontal="right" vertical="top"/>
    </xf>
    <xf numFmtId="41" fontId="180" fillId="25" borderId="23" xfId="0" applyNumberFormat="1" applyFont="1" applyFill="1" applyBorder="1" applyAlignment="1">
      <alignment horizontal="center" vertical="top"/>
    </xf>
    <xf numFmtId="38" fontId="187" fillId="25" borderId="12" xfId="294" applyNumberFormat="1" applyFont="1" applyFill="1" applyBorder="1" applyAlignment="1">
      <alignment horizontal="center" vertical="center"/>
    </xf>
    <xf numFmtId="38" fontId="173" fillId="25" borderId="12" xfId="0" applyNumberFormat="1" applyFont="1" applyFill="1" applyBorder="1" applyAlignment="1">
      <alignment horizontal="center" wrapText="1"/>
    </xf>
    <xf numFmtId="0" fontId="173" fillId="25" borderId="12" xfId="0" applyNumberFormat="1" applyFont="1" applyFill="1" applyBorder="1" applyAlignment="1">
      <alignment horizontal="center" vertical="center"/>
    </xf>
    <xf numFmtId="0" fontId="185" fillId="68" borderId="16" xfId="0" applyNumberFormat="1" applyFont="1" applyFill="1" applyBorder="1" applyAlignment="1">
      <alignment horizontal="center" vertical="center"/>
    </xf>
    <xf numFmtId="43" fontId="185" fillId="68" borderId="13" xfId="0" applyNumberFormat="1" applyFont="1" applyFill="1" applyBorder="1" applyAlignment="1">
      <alignment horizontal="center" vertical="center" wrapText="1"/>
    </xf>
    <xf numFmtId="0" fontId="173" fillId="0" borderId="32" xfId="0" applyNumberFormat="1" applyFont="1" applyBorder="1" applyAlignment="1">
      <alignment horizontal="center" vertical="center"/>
    </xf>
    <xf numFmtId="40" fontId="187" fillId="0" borderId="12" xfId="306" applyNumberFormat="1" applyFont="1" applyFill="1" applyBorder="1" applyAlignment="1">
      <alignment vertical="center"/>
    </xf>
    <xf numFmtId="40" fontId="187" fillId="0" borderId="12" xfId="0" applyNumberFormat="1" applyFont="1" applyBorder="1" applyAlignment="1">
      <alignment vertical="center"/>
    </xf>
    <xf numFmtId="0" fontId="173" fillId="0" borderId="26" xfId="0" applyNumberFormat="1" applyFont="1" applyBorder="1" applyAlignment="1">
      <alignment horizontal="center" vertical="center"/>
    </xf>
    <xf numFmtId="43" fontId="173" fillId="0" borderId="34" xfId="0" applyNumberFormat="1" applyFont="1" applyBorder="1" applyAlignment="1">
      <alignment vertical="center"/>
    </xf>
    <xf numFmtId="41" fontId="248" fillId="25" borderId="12" xfId="2466" applyNumberFormat="1" applyFont="1" applyFill="1" applyBorder="1" applyAlignment="1">
      <alignment horizontal="left" vertical="center" wrapText="1"/>
    </xf>
    <xf numFmtId="174" fontId="49" fillId="25" borderId="31" xfId="419" applyFont="1" applyFill="1" applyBorder="1" applyAlignment="1">
      <alignment vertical="center"/>
    </xf>
    <xf numFmtId="169" fontId="36" fillId="25" borderId="15" xfId="294" applyNumberFormat="1" applyFont="1" applyFill="1" applyBorder="1" applyAlignment="1">
      <alignment vertical="center"/>
    </xf>
    <xf numFmtId="10" fontId="49" fillId="25" borderId="15" xfId="419" applyNumberFormat="1" applyFont="1" applyFill="1" applyBorder="1" applyAlignment="1">
      <alignment horizontal="center" vertical="center"/>
    </xf>
    <xf numFmtId="174" fontId="49" fillId="25" borderId="31" xfId="419" applyFont="1" applyFill="1" applyBorder="1" applyAlignment="1">
      <alignment vertical="center" wrapText="1"/>
    </xf>
    <xf numFmtId="10" fontId="49" fillId="25" borderId="31" xfId="419" applyNumberFormat="1" applyFont="1" applyFill="1" applyBorder="1" applyAlignment="1">
      <alignment horizontal="center" vertical="center"/>
    </xf>
    <xf numFmtId="169" fontId="49" fillId="25" borderId="34" xfId="294" applyNumberFormat="1" applyFont="1" applyFill="1" applyBorder="1" applyAlignment="1">
      <alignment vertical="center"/>
    </xf>
    <xf numFmtId="3" fontId="95" fillId="0" borderId="16" xfId="0" applyNumberFormat="1" applyFont="1" applyBorder="1"/>
    <xf numFmtId="4" fontId="147" fillId="59" borderId="26" xfId="0" applyNumberFormat="1" applyFont="1" applyFill="1" applyBorder="1" applyAlignment="1">
      <alignment horizontal="center" vertical="center" wrapText="1"/>
    </xf>
    <xf numFmtId="4" fontId="147" fillId="59" borderId="26" xfId="0" applyNumberFormat="1" applyFont="1" applyFill="1" applyBorder="1" applyAlignment="1">
      <alignment horizontal="right" vertical="center" wrapText="1"/>
    </xf>
    <xf numFmtId="4" fontId="113" fillId="0" borderId="0" xfId="2466" applyNumberFormat="1" applyFont="1" applyAlignment="1">
      <alignment horizontal="left" vertical="center"/>
    </xf>
    <xf numFmtId="0" fontId="171" fillId="68" borderId="11" xfId="889" applyFont="1" applyFill="1" applyBorder="1" applyAlignment="1">
      <alignment horizontal="center" vertical="center" wrapText="1"/>
    </xf>
    <xf numFmtId="0" fontId="188" fillId="0" borderId="55" xfId="889" applyFont="1" applyBorder="1" applyAlignment="1">
      <alignment horizontal="left" vertical="center"/>
    </xf>
    <xf numFmtId="0" fontId="150" fillId="0" borderId="0" xfId="889" applyFont="1" applyAlignment="1">
      <alignment vertical="center"/>
    </xf>
    <xf numFmtId="0" fontId="188" fillId="0" borderId="56" xfId="889" applyFont="1" applyBorder="1" applyAlignment="1">
      <alignment horizontal="left" vertical="center"/>
    </xf>
    <xf numFmtId="43" fontId="162" fillId="0" borderId="0" xfId="0" applyNumberFormat="1" applyFont="1" applyAlignment="1">
      <alignment horizontal="center"/>
    </xf>
    <xf numFmtId="0" fontId="179" fillId="0" borderId="32" xfId="0" applyNumberFormat="1" applyFont="1" applyBorder="1" applyAlignment="1">
      <alignment horizontal="center" vertical="center"/>
    </xf>
    <xf numFmtId="168" fontId="171" fillId="68" borderId="12" xfId="294" applyNumberFormat="1" applyFont="1" applyFill="1" applyBorder="1" applyAlignment="1">
      <alignment vertical="center"/>
    </xf>
    <xf numFmtId="10" fontId="4" fillId="0" borderId="0" xfId="521" applyNumberFormat="1" applyFont="1" applyAlignment="1">
      <alignment horizontal="left"/>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0" fontId="68" fillId="56" borderId="12" xfId="2466" applyFont="1" applyFill="1" applyBorder="1" applyAlignment="1">
      <alignment horizontal="center" vertical="center" wrapText="1"/>
    </xf>
    <xf numFmtId="0" fontId="165" fillId="0" borderId="0" xfId="889" applyFont="1" applyAlignment="1">
      <alignment horizontal="center"/>
    </xf>
    <xf numFmtId="41" fontId="122" fillId="25" borderId="12" xfId="2466" applyNumberFormat="1" applyFont="1" applyFill="1" applyBorder="1" applyAlignment="1">
      <alignment horizontal="center" vertical="center" wrapText="1"/>
    </xf>
    <xf numFmtId="0" fontId="121" fillId="71" borderId="12" xfId="2466" applyFont="1" applyFill="1" applyBorder="1" applyAlignment="1">
      <alignment horizontal="left" vertical="center" wrapText="1"/>
    </xf>
    <xf numFmtId="0" fontId="121" fillId="71" borderId="12" xfId="2466" applyFont="1" applyFill="1" applyBorder="1" applyAlignment="1">
      <alignment horizontal="center" vertical="center" wrapText="1"/>
    </xf>
    <xf numFmtId="0" fontId="121" fillId="60" borderId="12" xfId="2466" applyFont="1" applyFill="1" applyBorder="1" applyAlignment="1">
      <alignment horizontal="left" vertical="center" wrapText="1"/>
    </xf>
    <xf numFmtId="0" fontId="63" fillId="60" borderId="33" xfId="2466" applyFont="1" applyFill="1" applyBorder="1" applyAlignment="1">
      <alignment vertical="center"/>
    </xf>
    <xf numFmtId="0" fontId="121" fillId="58" borderId="12" xfId="2466" applyFont="1" applyFill="1" applyBorder="1" applyAlignment="1">
      <alignment horizontal="center" vertical="center" wrapText="1"/>
    </xf>
    <xf numFmtId="179" fontId="125" fillId="25" borderId="12" xfId="2466" applyNumberFormat="1" applyFont="1" applyFill="1" applyBorder="1" applyAlignment="1">
      <alignment horizontal="center" vertical="center" wrapText="1"/>
    </xf>
    <xf numFmtId="0" fontId="121" fillId="58" borderId="13" xfId="2466" applyFont="1" applyFill="1" applyBorder="1" applyAlignment="1">
      <alignment horizontal="center" vertical="center" wrapText="1"/>
    </xf>
    <xf numFmtId="179" fontId="122" fillId="27" borderId="12" xfId="2466" applyNumberFormat="1" applyFont="1" applyFill="1" applyBorder="1" applyAlignment="1">
      <alignment horizontal="center" vertical="center" wrapText="1"/>
    </xf>
    <xf numFmtId="179" fontId="125" fillId="66" borderId="12" xfId="2466" applyNumberFormat="1" applyFont="1" applyFill="1" applyBorder="1" applyAlignment="1">
      <alignment horizontal="center" vertical="center" wrapText="1"/>
    </xf>
    <xf numFmtId="179" fontId="121" fillId="58" borderId="12" xfId="2466" applyNumberFormat="1" applyFont="1" applyFill="1" applyBorder="1" applyAlignment="1">
      <alignment horizontal="center" vertical="center" wrapText="1"/>
    </xf>
    <xf numFmtId="179" fontId="125" fillId="64" borderId="12" xfId="2466" applyNumberFormat="1" applyFont="1" applyFill="1" applyBorder="1" applyAlignment="1">
      <alignment horizontal="center" vertical="center" wrapText="1"/>
    </xf>
    <xf numFmtId="179" fontId="243" fillId="58" borderId="12" xfId="2466" applyNumberFormat="1" applyFont="1" applyFill="1" applyBorder="1" applyAlignment="1">
      <alignment horizontal="center" vertical="center" wrapText="1"/>
    </xf>
    <xf numFmtId="174" fontId="200" fillId="0" borderId="0" xfId="0" applyFont="1" applyAlignment="1">
      <alignment horizontal="center" vertical="center" wrapText="1"/>
    </xf>
    <xf numFmtId="168" fontId="183" fillId="0" borderId="12" xfId="294" applyNumberFormat="1" applyFont="1" applyBorder="1" applyAlignment="1">
      <alignment horizontal="right" vertical="top"/>
    </xf>
    <xf numFmtId="168" fontId="189" fillId="25" borderId="25" xfId="294" applyNumberFormat="1" applyFont="1" applyFill="1" applyBorder="1" applyAlignment="1">
      <alignment horizontal="right" vertical="top"/>
    </xf>
    <xf numFmtId="168" fontId="183" fillId="0" borderId="34" xfId="294" applyNumberFormat="1" applyFont="1" applyBorder="1" applyAlignment="1">
      <alignment horizontal="right" vertical="top"/>
    </xf>
    <xf numFmtId="174" fontId="238" fillId="0" borderId="0" xfId="0" applyFont="1" applyAlignment="1">
      <alignment horizontal="left" vertical="top" wrapText="1"/>
    </xf>
    <xf numFmtId="168" fontId="2" fillId="25" borderId="12" xfId="294" applyNumberFormat="1" applyFont="1" applyFill="1" applyBorder="1" applyAlignment="1">
      <alignment horizontal="right" vertical="top"/>
    </xf>
    <xf numFmtId="168" fontId="3" fillId="25" borderId="25" xfId="294" applyNumberFormat="1" applyFont="1" applyFill="1" applyBorder="1" applyAlignment="1">
      <alignment horizontal="right" vertical="top"/>
    </xf>
    <xf numFmtId="168" fontId="2" fillId="25" borderId="34" xfId="294" applyNumberFormat="1" applyFont="1" applyFill="1" applyBorder="1" applyAlignment="1">
      <alignment horizontal="right" vertical="top"/>
    </xf>
    <xf numFmtId="168" fontId="3" fillId="25" borderId="34" xfId="294" applyNumberFormat="1" applyFont="1" applyFill="1" applyBorder="1" applyAlignment="1">
      <alignment horizontal="right" vertical="top"/>
    </xf>
    <xf numFmtId="43" fontId="3" fillId="25" borderId="34" xfId="294" applyFont="1" applyFill="1" applyBorder="1" applyAlignment="1">
      <alignment horizontal="center" vertical="top"/>
    </xf>
    <xf numFmtId="168" fontId="190" fillId="59" borderId="16" xfId="294" applyNumberFormat="1" applyFont="1" applyFill="1" applyBorder="1" applyAlignment="1">
      <alignment horizontal="center" vertical="center" wrapText="1"/>
    </xf>
    <xf numFmtId="168" fontId="190" fillId="59" borderId="13" xfId="294" applyNumberFormat="1" applyFont="1" applyFill="1" applyBorder="1" applyAlignment="1">
      <alignment horizontal="center" vertical="center" wrapText="1"/>
    </xf>
    <xf numFmtId="168" fontId="190" fillId="59" borderId="14" xfId="294" applyNumberFormat="1" applyFont="1" applyFill="1" applyBorder="1" applyAlignment="1">
      <alignment horizontal="center" vertical="center" wrapText="1"/>
    </xf>
    <xf numFmtId="3" fontId="170" fillId="25" borderId="12" xfId="299" applyNumberFormat="1" applyFont="1" applyFill="1" applyBorder="1" applyAlignment="1">
      <alignment horizontal="center" vertical="center" wrapText="1"/>
    </xf>
    <xf numFmtId="3" fontId="167" fillId="25" borderId="12" xfId="299" applyNumberFormat="1" applyFont="1" applyFill="1" applyBorder="1" applyAlignment="1">
      <alignment horizontal="center" vertical="center" wrapText="1"/>
    </xf>
    <xf numFmtId="41" fontId="150" fillId="0" borderId="0" xfId="0" applyNumberFormat="1" applyFont="1" applyAlignment="1">
      <alignment horizontal="center"/>
    </xf>
    <xf numFmtId="171" fontId="150" fillId="0" borderId="0" xfId="521" applyNumberFormat="1" applyFont="1" applyAlignment="1">
      <alignment horizontal="center"/>
    </xf>
    <xf numFmtId="40" fontId="173" fillId="25" borderId="12" xfId="294" applyNumberFormat="1" applyFont="1" applyFill="1" applyBorder="1" applyAlignment="1">
      <alignment vertical="center"/>
    </xf>
    <xf numFmtId="40" fontId="173" fillId="25" borderId="23" xfId="294" applyNumberFormat="1" applyFont="1" applyFill="1" applyBorder="1" applyAlignment="1"/>
    <xf numFmtId="174" fontId="64" fillId="0" borderId="0" xfId="413" applyFont="1"/>
    <xf numFmtId="49" fontId="119" fillId="27" borderId="12" xfId="2466" applyNumberFormat="1" applyFont="1" applyFill="1" applyBorder="1" applyAlignment="1">
      <alignment horizontal="left" vertical="center"/>
    </xf>
    <xf numFmtId="49" fontId="119" fillId="62" borderId="12" xfId="2466" applyNumberFormat="1" applyFont="1" applyFill="1" applyBorder="1" applyAlignment="1">
      <alignment horizontal="left" vertical="center"/>
    </xf>
    <xf numFmtId="49" fontId="114" fillId="27" borderId="12" xfId="2466" applyNumberFormat="1" applyFont="1" applyFill="1" applyBorder="1" applyAlignment="1">
      <alignment horizontal="center" vertical="center"/>
    </xf>
    <xf numFmtId="49" fontId="113" fillId="27" borderId="12" xfId="2466" applyNumberFormat="1" applyFont="1" applyFill="1" applyBorder="1" applyAlignment="1">
      <alignment vertical="center"/>
    </xf>
    <xf numFmtId="49" fontId="119" fillId="27" borderId="12" xfId="2466" applyNumberFormat="1" applyFont="1" applyFill="1" applyBorder="1" applyAlignment="1">
      <alignment horizontal="left" vertical="center" wrapText="1"/>
    </xf>
    <xf numFmtId="49" fontId="119" fillId="25" borderId="12" xfId="2466" applyNumberFormat="1" applyFont="1" applyFill="1" applyBorder="1" applyAlignment="1">
      <alignment horizontal="left" vertical="center" wrapText="1"/>
    </xf>
    <xf numFmtId="43" fontId="43" fillId="0" borderId="0" xfId="549" applyNumberFormat="1" applyFont="1"/>
    <xf numFmtId="199" fontId="147" fillId="59" borderId="57" xfId="0" applyNumberFormat="1" applyFont="1" applyFill="1" applyBorder="1" applyAlignment="1">
      <alignment horizontal="center"/>
    </xf>
    <xf numFmtId="171" fontId="95" fillId="0" borderId="0" xfId="521" applyNumberFormat="1" applyFont="1" applyFill="1" applyAlignment="1" applyProtection="1">
      <alignment horizontal="center" vertical="center" wrapText="1"/>
    </xf>
    <xf numFmtId="171" fontId="147" fillId="59" borderId="26" xfId="521" applyNumberFormat="1" applyFont="1" applyFill="1" applyBorder="1" applyAlignment="1">
      <alignment horizontal="center" vertical="center" wrapText="1"/>
    </xf>
    <xf numFmtId="174" fontId="160" fillId="0" borderId="0" xfId="0" applyFont="1" applyAlignment="1">
      <alignment horizontal="right" vertical="top" wrapText="1"/>
    </xf>
    <xf numFmtId="10" fontId="204" fillId="0" borderId="0" xfId="521" applyNumberFormat="1" applyFont="1" applyAlignment="1">
      <alignment horizontal="right" vertical="center"/>
    </xf>
    <xf numFmtId="174" fontId="95" fillId="0" borderId="31" xfId="0" applyFont="1" applyBorder="1" applyAlignment="1">
      <alignment horizontal="center" vertical="center" wrapText="1"/>
    </xf>
    <xf numFmtId="41" fontId="95" fillId="0" borderId="0" xfId="0" applyNumberFormat="1" applyFont="1" applyAlignment="1">
      <alignment horizontal="center" vertical="center" wrapText="1"/>
    </xf>
    <xf numFmtId="174" fontId="178" fillId="0" borderId="0" xfId="0" applyFont="1"/>
    <xf numFmtId="41" fontId="178" fillId="0" borderId="0" xfId="0" applyNumberFormat="1" applyFont="1" applyAlignment="1">
      <alignment horizontal="center"/>
    </xf>
    <xf numFmtId="174" fontId="178" fillId="0" borderId="0" xfId="0" applyFont="1" applyAlignment="1">
      <alignment horizontal="center"/>
    </xf>
    <xf numFmtId="41" fontId="150" fillId="0" borderId="0" xfId="0" applyNumberFormat="1" applyFont="1" applyAlignment="1">
      <alignment horizontal="center" vertical="center"/>
    </xf>
    <xf numFmtId="41" fontId="178" fillId="0" borderId="0" xfId="0" applyNumberFormat="1" applyFont="1" applyAlignment="1">
      <alignment horizontal="center" vertical="center"/>
    </xf>
    <xf numFmtId="174" fontId="178" fillId="0" borderId="0" xfId="0" applyFont="1" applyAlignment="1">
      <alignment horizontal="center" vertical="center"/>
    </xf>
    <xf numFmtId="0" fontId="171" fillId="68" borderId="12" xfId="889" applyFont="1" applyFill="1" applyBorder="1" applyAlignment="1">
      <alignment horizontal="center" vertical="center" wrapText="1"/>
    </xf>
    <xf numFmtId="174" fontId="242" fillId="25" borderId="0" xfId="0" applyFont="1" applyFill="1" applyAlignment="1">
      <alignment wrapText="1"/>
    </xf>
    <xf numFmtId="43" fontId="167" fillId="0" borderId="12" xfId="294" applyFont="1" applyFill="1" applyBorder="1" applyAlignment="1">
      <alignment horizontal="center" vertical="center" wrapText="1"/>
    </xf>
    <xf numFmtId="43" fontId="167" fillId="0" borderId="23" xfId="294" applyFont="1" applyFill="1" applyBorder="1" applyAlignment="1">
      <alignment horizontal="center" vertical="center" wrapText="1"/>
    </xf>
    <xf numFmtId="168" fontId="141" fillId="59" borderId="16" xfId="294" applyNumberFormat="1" applyFont="1" applyFill="1" applyBorder="1" applyAlignment="1">
      <alignment horizontal="center" vertical="top" wrapText="1"/>
    </xf>
    <xf numFmtId="168" fontId="141" fillId="59" borderId="13" xfId="294" applyNumberFormat="1" applyFont="1" applyFill="1" applyBorder="1" applyAlignment="1">
      <alignment horizontal="center" vertical="top" wrapText="1"/>
    </xf>
    <xf numFmtId="168" fontId="142" fillId="59" borderId="13" xfId="294" applyNumberFormat="1" applyFont="1" applyFill="1" applyBorder="1" applyAlignment="1">
      <alignment horizontal="center" vertical="top" wrapText="1"/>
    </xf>
    <xf numFmtId="9" fontId="141" fillId="59" borderId="13" xfId="521" applyFont="1" applyFill="1" applyBorder="1" applyAlignment="1">
      <alignment horizontal="center" vertical="top" wrapText="1"/>
    </xf>
    <xf numFmtId="9" fontId="141" fillId="59" borderId="14" xfId="521" applyFont="1" applyFill="1" applyBorder="1" applyAlignment="1">
      <alignment horizontal="center" vertical="top" wrapText="1"/>
    </xf>
    <xf numFmtId="49" fontId="121" fillId="58" borderId="12" xfId="2466" applyNumberFormat="1" applyFont="1" applyFill="1" applyBorder="1" applyAlignment="1">
      <alignment horizontal="center" vertical="center" wrapText="1"/>
    </xf>
    <xf numFmtId="174" fontId="63" fillId="56" borderId="12" xfId="359" applyFont="1" applyFill="1" applyBorder="1" applyAlignment="1">
      <alignment horizontal="center" vertical="center" wrapText="1"/>
    </xf>
    <xf numFmtId="178" fontId="150" fillId="0" borderId="0" xfId="0" applyNumberFormat="1" applyFont="1" applyAlignment="1">
      <alignment horizontal="right"/>
    </xf>
    <xf numFmtId="174" fontId="4" fillId="0" borderId="26" xfId="0" applyFont="1" applyBorder="1" applyAlignment="1">
      <alignment vertical="top"/>
    </xf>
    <xf numFmtId="174" fontId="244" fillId="25" borderId="0" xfId="0" applyFont="1" applyFill="1" applyAlignment="1">
      <alignment horizontal="justify" vertical="top" wrapText="1"/>
    </xf>
    <xf numFmtId="174" fontId="203" fillId="25" borderId="0" xfId="0" applyFont="1" applyFill="1" applyAlignment="1">
      <alignment horizontal="justify" vertical="top" wrapText="1"/>
    </xf>
    <xf numFmtId="49" fontId="147" fillId="68" borderId="13" xfId="0" applyNumberFormat="1" applyFont="1" applyFill="1" applyBorder="1" applyAlignment="1">
      <alignment horizontal="center" vertical="center"/>
    </xf>
    <xf numFmtId="49" fontId="147" fillId="68" borderId="13" xfId="0" applyNumberFormat="1" applyFont="1" applyFill="1" applyBorder="1" applyAlignment="1">
      <alignment horizontal="center" vertical="center" wrapText="1"/>
    </xf>
    <xf numFmtId="0" fontId="253" fillId="0" borderId="12" xfId="2466" applyFont="1" applyBorder="1" applyAlignment="1">
      <alignment vertical="center" wrapText="1"/>
    </xf>
    <xf numFmtId="41" fontId="253" fillId="25" borderId="12" xfId="2466" applyNumberFormat="1" applyFont="1" applyFill="1" applyBorder="1" applyAlignment="1">
      <alignment vertical="center" wrapText="1"/>
    </xf>
    <xf numFmtId="0" fontId="253" fillId="25" borderId="12" xfId="2466" applyFont="1" applyFill="1" applyBorder="1" applyAlignment="1">
      <alignment vertical="center" wrapText="1"/>
    </xf>
    <xf numFmtId="41" fontId="253" fillId="63" borderId="12" xfId="2466" applyNumberFormat="1" applyFont="1" applyFill="1" applyBorder="1" applyAlignment="1">
      <alignment vertical="center" wrapText="1"/>
    </xf>
    <xf numFmtId="41" fontId="68" fillId="63" borderId="12" xfId="2466" applyNumberFormat="1" applyFont="1" applyFill="1" applyBorder="1" applyAlignment="1">
      <alignment vertical="center" wrapText="1"/>
    </xf>
    <xf numFmtId="41" fontId="254" fillId="0" borderId="0" xfId="2466" applyNumberFormat="1" applyFont="1" applyAlignment="1">
      <alignment vertical="center"/>
    </xf>
    <xf numFmtId="171" fontId="114" fillId="0" borderId="0" xfId="521" applyNumberFormat="1" applyFont="1"/>
    <xf numFmtId="171" fontId="113" fillId="0" borderId="0" xfId="521" applyNumberFormat="1" applyFont="1" applyAlignment="1">
      <alignment vertical="center"/>
    </xf>
    <xf numFmtId="171" fontId="113" fillId="0" borderId="0" xfId="521" applyNumberFormat="1" applyFont="1" applyAlignment="1">
      <alignment horizontal="center" vertical="center"/>
    </xf>
    <xf numFmtId="17" fontId="147" fillId="68" borderId="16" xfId="0" applyNumberFormat="1" applyFont="1" applyFill="1" applyBorder="1" applyAlignment="1">
      <alignment horizontal="center" vertical="center"/>
    </xf>
    <xf numFmtId="174" fontId="147" fillId="72" borderId="13" xfId="0" applyFont="1" applyFill="1" applyBorder="1" applyAlignment="1">
      <alignment horizontal="center" vertical="center" wrapText="1"/>
    </xf>
    <xf numFmtId="174" fontId="147" fillId="68" borderId="14" xfId="0" applyFont="1" applyFill="1" applyBorder="1" applyAlignment="1">
      <alignment horizontal="center" vertical="center" wrapText="1"/>
    </xf>
    <xf numFmtId="17" fontId="95" fillId="0" borderId="32" xfId="0" applyNumberFormat="1" applyFont="1" applyBorder="1" applyAlignment="1">
      <alignment horizontal="center" vertical="center"/>
    </xf>
    <xf numFmtId="3" fontId="27" fillId="0" borderId="12" xfId="299" applyNumberFormat="1" applyFont="1" applyFill="1" applyBorder="1" applyAlignment="1">
      <alignment horizontal="center" vertical="center"/>
    </xf>
    <xf numFmtId="3" fontId="95" fillId="0" borderId="12" xfId="299" applyNumberFormat="1" applyFont="1" applyFill="1" applyBorder="1" applyAlignment="1">
      <alignment horizontal="center" vertical="center"/>
    </xf>
    <xf numFmtId="3" fontId="95" fillId="0" borderId="23" xfId="299" applyNumberFormat="1" applyFont="1" applyFill="1" applyBorder="1" applyAlignment="1">
      <alignment horizontal="center" vertical="center"/>
    </xf>
    <xf numFmtId="49" fontId="95" fillId="0" borderId="32" xfId="0" applyNumberFormat="1" applyFont="1" applyBorder="1" applyAlignment="1">
      <alignment horizontal="center" vertical="center"/>
    </xf>
    <xf numFmtId="3" fontId="27" fillId="0" borderId="34" xfId="299" applyNumberFormat="1" applyFont="1" applyFill="1" applyBorder="1" applyAlignment="1">
      <alignment horizontal="center" vertical="center"/>
    </xf>
    <xf numFmtId="9" fontId="121" fillId="59" borderId="12" xfId="521" applyFont="1" applyFill="1" applyBorder="1" applyAlignment="1">
      <alignment vertical="center" wrapText="1"/>
    </xf>
    <xf numFmtId="171" fontId="114" fillId="0" borderId="12" xfId="521" applyNumberFormat="1" applyFont="1" applyBorder="1"/>
    <xf numFmtId="168" fontId="222" fillId="25" borderId="12" xfId="294" applyNumberFormat="1" applyFont="1" applyFill="1" applyBorder="1" applyAlignment="1">
      <alignment horizontal="center" vertical="center"/>
    </xf>
    <xf numFmtId="41" fontId="68" fillId="56" borderId="12" xfId="2466" applyNumberFormat="1" applyFont="1" applyFill="1" applyBorder="1" applyAlignment="1">
      <alignment vertical="center" wrapText="1"/>
    </xf>
    <xf numFmtId="43" fontId="218" fillId="25" borderId="12" xfId="294" applyFont="1" applyFill="1" applyBorder="1" applyAlignment="1">
      <alignment vertical="center"/>
    </xf>
    <xf numFmtId="43" fontId="170" fillId="0" borderId="0" xfId="577" applyFont="1" applyFill="1" applyBorder="1" applyAlignment="1">
      <alignment horizontal="center" vertical="center"/>
    </xf>
    <xf numFmtId="168" fontId="171" fillId="68" borderId="12" xfId="294" applyNumberFormat="1" applyFont="1" applyFill="1" applyBorder="1" applyAlignment="1">
      <alignment horizontal="right" vertical="center"/>
    </xf>
    <xf numFmtId="49" fontId="95" fillId="25" borderId="32" xfId="0" applyNumberFormat="1" applyFont="1" applyFill="1" applyBorder="1" applyAlignment="1">
      <alignment horizontal="left"/>
    </xf>
    <xf numFmtId="168" fontId="95" fillId="25" borderId="12" xfId="0" applyNumberFormat="1" applyFont="1" applyFill="1" applyBorder="1" applyAlignment="1">
      <alignment horizontal="right" wrapText="1"/>
    </xf>
    <xf numFmtId="49" fontId="95" fillId="25" borderId="26" xfId="0" applyNumberFormat="1" applyFont="1" applyFill="1" applyBorder="1" applyAlignment="1">
      <alignment horizontal="left"/>
    </xf>
    <xf numFmtId="168" fontId="95" fillId="25" borderId="34" xfId="0" applyNumberFormat="1" applyFont="1" applyFill="1" applyBorder="1" applyAlignment="1">
      <alignment horizontal="right" wrapText="1"/>
    </xf>
    <xf numFmtId="171" fontId="147" fillId="68" borderId="14" xfId="521" applyNumberFormat="1" applyFont="1" applyFill="1" applyBorder="1" applyAlignment="1">
      <alignment horizontal="center" vertical="center" wrapText="1"/>
    </xf>
    <xf numFmtId="171" fontId="95" fillId="25" borderId="23" xfId="521" applyNumberFormat="1" applyFont="1" applyFill="1" applyBorder="1" applyAlignment="1">
      <alignment horizontal="right"/>
    </xf>
    <xf numFmtId="171" fontId="178" fillId="0" borderId="0" xfId="521" applyNumberFormat="1" applyFont="1" applyAlignment="1">
      <alignment horizontal="center"/>
    </xf>
    <xf numFmtId="171" fontId="150" fillId="0" borderId="0" xfId="521" applyNumberFormat="1" applyFont="1" applyAlignment="1">
      <alignment horizontal="center" vertical="center"/>
    </xf>
    <xf numFmtId="171" fontId="178" fillId="0" borderId="0" xfId="521" applyNumberFormat="1" applyFont="1" applyAlignment="1">
      <alignment horizontal="center" vertical="center"/>
    </xf>
    <xf numFmtId="0" fontId="2" fillId="0" borderId="0" xfId="889" applyFont="1" applyAlignment="1">
      <alignment vertical="center"/>
    </xf>
    <xf numFmtId="0" fontId="3" fillId="0" borderId="0" xfId="889" applyFont="1" applyAlignment="1">
      <alignment vertical="center"/>
    </xf>
    <xf numFmtId="171" fontId="68" fillId="68" borderId="12" xfId="521" applyNumberFormat="1" applyFont="1" applyFill="1" applyBorder="1"/>
    <xf numFmtId="43" fontId="113" fillId="0" borderId="0" xfId="2466" applyNumberFormat="1" applyFont="1" applyAlignment="1">
      <alignment horizontal="center" vertical="center"/>
    </xf>
    <xf numFmtId="12" fontId="113" fillId="0" borderId="0" xfId="294" applyNumberFormat="1" applyFont="1" applyAlignment="1">
      <alignment horizontal="center"/>
    </xf>
    <xf numFmtId="171" fontId="164" fillId="0" borderId="0" xfId="521" applyNumberFormat="1" applyFont="1" applyAlignment="1">
      <alignment horizontal="right"/>
    </xf>
    <xf numFmtId="174" fontId="257" fillId="73" borderId="12" xfId="0" applyFont="1" applyFill="1" applyBorder="1"/>
    <xf numFmtId="174" fontId="257" fillId="73" borderId="13" xfId="0" applyFont="1" applyFill="1" applyBorder="1"/>
    <xf numFmtId="174" fontId="257" fillId="74" borderId="13" xfId="0" applyFont="1" applyFill="1" applyBorder="1"/>
    <xf numFmtId="49" fontId="257" fillId="74" borderId="13" xfId="0" applyNumberFormat="1" applyFont="1" applyFill="1" applyBorder="1"/>
    <xf numFmtId="168" fontId="161" fillId="0" borderId="12" xfId="294" applyNumberFormat="1" applyFont="1" applyFill="1" applyBorder="1" applyAlignment="1">
      <alignment horizontal="right"/>
    </xf>
    <xf numFmtId="168" fontId="165" fillId="0" borderId="12" xfId="294" applyNumberFormat="1" applyFont="1" applyFill="1" applyBorder="1" applyAlignment="1">
      <alignment horizontal="right"/>
    </xf>
    <xf numFmtId="168" fontId="27" fillId="0" borderId="12" xfId="294" applyNumberFormat="1" applyFont="1" applyFill="1" applyBorder="1" applyAlignment="1">
      <alignment horizontal="right"/>
    </xf>
    <xf numFmtId="168" fontId="27" fillId="25" borderId="12" xfId="294" applyNumberFormat="1" applyFont="1" applyFill="1" applyBorder="1" applyAlignment="1">
      <alignment horizontal="right"/>
    </xf>
    <xf numFmtId="168" fontId="147" fillId="68" borderId="34" xfId="294" applyNumberFormat="1" applyFont="1" applyFill="1" applyBorder="1" applyAlignment="1">
      <alignment horizontal="right" vertical="center"/>
    </xf>
    <xf numFmtId="174" fontId="186" fillId="69" borderId="26" xfId="0" applyFont="1" applyFill="1" applyBorder="1" applyAlignment="1">
      <alignment horizontal="center" vertical="top"/>
    </xf>
    <xf numFmtId="168" fontId="186" fillId="69" borderId="34" xfId="294" applyNumberFormat="1" applyFont="1" applyFill="1" applyBorder="1" applyAlignment="1">
      <alignment horizontal="right" vertical="top"/>
    </xf>
    <xf numFmtId="174" fontId="49" fillId="25" borderId="17" xfId="419" applyFont="1" applyFill="1" applyBorder="1" applyAlignment="1">
      <alignment horizontal="left" vertical="center"/>
    </xf>
    <xf numFmtId="169" fontId="36" fillId="25" borderId="15" xfId="419" applyNumberFormat="1" applyFont="1" applyFill="1" applyBorder="1" applyAlignment="1">
      <alignment vertical="center"/>
    </xf>
    <xf numFmtId="3" fontId="259" fillId="70" borderId="0" xfId="0" applyNumberFormat="1" applyFont="1" applyFill="1" applyAlignment="1">
      <alignment horizontal="left" wrapText="1" readingOrder="1"/>
    </xf>
    <xf numFmtId="174" fontId="160" fillId="0" borderId="0" xfId="0" applyFont="1"/>
    <xf numFmtId="174" fontId="261" fillId="0" borderId="0" xfId="0" applyFont="1"/>
    <xf numFmtId="49" fontId="147" fillId="69" borderId="32" xfId="0" applyNumberFormat="1" applyFont="1" applyFill="1" applyBorder="1" applyAlignment="1">
      <alignment horizontal="center"/>
    </xf>
    <xf numFmtId="171" fontId="147" fillId="69" borderId="23" xfId="521" applyNumberFormat="1" applyFont="1" applyFill="1" applyBorder="1" applyAlignment="1">
      <alignment horizontal="right"/>
    </xf>
    <xf numFmtId="41" fontId="27" fillId="25" borderId="12" xfId="0" applyNumberFormat="1" applyFont="1" applyFill="1" applyBorder="1" applyAlignment="1">
      <alignment horizontal="right"/>
    </xf>
    <xf numFmtId="41" fontId="27" fillId="25" borderId="12" xfId="294" applyNumberFormat="1" applyFont="1" applyFill="1" applyBorder="1" applyAlignment="1">
      <alignment horizontal="right"/>
    </xf>
    <xf numFmtId="41" fontId="27" fillId="25" borderId="34" xfId="294" applyNumberFormat="1" applyFont="1" applyFill="1" applyBorder="1" applyAlignment="1">
      <alignment horizontal="right"/>
    </xf>
    <xf numFmtId="41" fontId="147" fillId="69" borderId="12" xfId="294" applyNumberFormat="1" applyFont="1" applyFill="1" applyBorder="1" applyAlignment="1">
      <alignment horizontal="right"/>
    </xf>
    <xf numFmtId="49" fontId="124" fillId="25" borderId="58" xfId="0" applyNumberFormat="1" applyFont="1" applyFill="1" applyBorder="1" applyAlignment="1">
      <alignment horizontal="right" vertical="top" wrapText="1"/>
    </xf>
    <xf numFmtId="49" fontId="188" fillId="0" borderId="32" xfId="359" applyNumberFormat="1" applyFont="1" applyBorder="1" applyAlignment="1">
      <alignment horizontal="center" vertical="center"/>
    </xf>
    <xf numFmtId="174" fontId="147" fillId="59" borderId="12" xfId="603" applyFont="1" applyFill="1" applyBorder="1" applyAlignment="1">
      <alignment horizontal="center" vertical="center"/>
    </xf>
    <xf numFmtId="174" fontId="147" fillId="59" borderId="12" xfId="603" applyFont="1" applyFill="1" applyBorder="1" applyAlignment="1">
      <alignment horizontal="center" vertical="center" wrapText="1"/>
    </xf>
    <xf numFmtId="3" fontId="173" fillId="0" borderId="16" xfId="0" applyNumberFormat="1" applyFont="1" applyBorder="1"/>
    <xf numFmtId="168" fontId="161" fillId="0" borderId="12" xfId="294" applyNumberFormat="1" applyFont="1" applyFill="1" applyBorder="1" applyAlignment="1">
      <alignment horizontal="center" vertical="center"/>
    </xf>
    <xf numFmtId="168" fontId="165" fillId="0" borderId="23" xfId="0" applyNumberFormat="1" applyFont="1" applyBorder="1" applyAlignment="1">
      <alignment horizontal="center" vertical="center" wrapText="1"/>
    </xf>
    <xf numFmtId="168" fontId="27" fillId="0" borderId="12" xfId="294" applyNumberFormat="1" applyFont="1" applyFill="1" applyBorder="1" applyAlignment="1">
      <alignment horizontal="center" vertical="center"/>
    </xf>
    <xf numFmtId="168" fontId="95" fillId="0" borderId="23" xfId="0" applyNumberFormat="1" applyFont="1" applyBorder="1" applyAlignment="1">
      <alignment horizontal="center" vertical="center" wrapText="1"/>
    </xf>
    <xf numFmtId="168" fontId="147" fillId="68" borderId="12" xfId="0" applyNumberFormat="1" applyFont="1" applyFill="1" applyBorder="1" applyAlignment="1">
      <alignment horizontal="right" vertical="center" wrapText="1"/>
    </xf>
    <xf numFmtId="171" fontId="182" fillId="68" borderId="34" xfId="0" applyNumberFormat="1" applyFont="1" applyFill="1" applyBorder="1" applyAlignment="1">
      <alignment horizontal="right"/>
    </xf>
    <xf numFmtId="171" fontId="182" fillId="68" borderId="25" xfId="0" applyNumberFormat="1" applyFont="1" applyFill="1" applyBorder="1" applyAlignment="1">
      <alignment horizontal="right"/>
    </xf>
    <xf numFmtId="1" fontId="190" fillId="68" borderId="12" xfId="307" applyNumberFormat="1" applyFont="1" applyFill="1" applyBorder="1" applyAlignment="1">
      <alignment horizontal="center" vertical="center" wrapText="1"/>
    </xf>
    <xf numFmtId="174" fontId="54" fillId="0" borderId="0" xfId="0" applyFont="1" applyAlignment="1">
      <alignment horizontal="center" vertical="top"/>
    </xf>
    <xf numFmtId="41" fontId="119" fillId="25" borderId="12" xfId="2466" applyNumberFormat="1" applyFont="1" applyFill="1" applyBorder="1" applyAlignment="1">
      <alignment horizontal="right" vertical="center" wrapText="1"/>
    </xf>
    <xf numFmtId="10" fontId="167" fillId="0" borderId="25" xfId="521" applyNumberFormat="1" applyFont="1" applyFill="1" applyBorder="1" applyAlignment="1">
      <alignment horizontal="center" vertical="center"/>
    </xf>
    <xf numFmtId="49" fontId="188" fillId="0" borderId="26" xfId="0" applyNumberFormat="1" applyFont="1" applyBorder="1" applyAlignment="1">
      <alignment horizontal="center" vertical="center"/>
    </xf>
    <xf numFmtId="43" fontId="162" fillId="0" borderId="0" xfId="0" applyNumberFormat="1" applyFont="1" applyAlignment="1">
      <alignment horizontal="right"/>
    </xf>
    <xf numFmtId="43" fontId="229" fillId="68" borderId="13" xfId="0" applyNumberFormat="1" applyFont="1" applyFill="1" applyBorder="1" applyAlignment="1">
      <alignment vertical="center" wrapText="1"/>
    </xf>
    <xf numFmtId="43" fontId="229" fillId="68" borderId="14" xfId="0" applyNumberFormat="1" applyFont="1" applyFill="1" applyBorder="1" applyAlignment="1">
      <alignment vertical="center" wrapText="1"/>
    </xf>
    <xf numFmtId="171" fontId="188" fillId="25" borderId="23" xfId="0" applyNumberFormat="1" applyFont="1" applyFill="1" applyBorder="1" applyAlignment="1">
      <alignment horizontal="center" vertical="center"/>
    </xf>
    <xf numFmtId="0" fontId="173" fillId="25" borderId="32" xfId="294" applyNumberFormat="1" applyFont="1" applyFill="1" applyBorder="1" applyAlignment="1">
      <alignment horizontal="center" vertical="center"/>
    </xf>
    <xf numFmtId="40" fontId="187" fillId="25" borderId="12" xfId="294" applyNumberFormat="1" applyFont="1" applyFill="1" applyBorder="1" applyAlignment="1">
      <alignment horizontal="right" vertical="center" indent="1"/>
    </xf>
    <xf numFmtId="49" fontId="173" fillId="25" borderId="32" xfId="294" applyNumberFormat="1" applyFont="1" applyFill="1" applyBorder="1" applyAlignment="1">
      <alignment horizontal="center" vertical="center"/>
    </xf>
    <xf numFmtId="49" fontId="233" fillId="25" borderId="32" xfId="712" applyNumberFormat="1" applyFont="1" applyFill="1" applyBorder="1" applyAlignment="1">
      <alignment horizontal="center" vertical="center"/>
    </xf>
    <xf numFmtId="49" fontId="190" fillId="68" borderId="12" xfId="307" applyNumberFormat="1" applyFont="1" applyFill="1" applyBorder="1" applyAlignment="1">
      <alignment horizontal="center" vertical="center" wrapText="1"/>
    </xf>
    <xf numFmtId="43" fontId="187" fillId="25" borderId="17" xfId="294" applyFont="1" applyFill="1" applyBorder="1" applyAlignment="1">
      <alignment vertical="center"/>
    </xf>
    <xf numFmtId="43" fontId="174" fillId="25" borderId="15" xfId="294" applyFont="1" applyFill="1" applyBorder="1" applyAlignment="1">
      <alignment vertical="center"/>
    </xf>
    <xf numFmtId="43" fontId="174" fillId="25" borderId="31" xfId="294" applyFont="1" applyFill="1" applyBorder="1" applyAlignment="1">
      <alignment vertical="center"/>
    </xf>
    <xf numFmtId="17" fontId="33" fillId="68" borderId="13" xfId="549" applyNumberFormat="1" applyFont="1" applyFill="1" applyBorder="1" applyAlignment="1">
      <alignment horizontal="center" vertical="center"/>
    </xf>
    <xf numFmtId="17" fontId="95" fillId="25" borderId="12" xfId="603" applyNumberFormat="1" applyFont="1" applyFill="1" applyBorder="1" applyAlignment="1">
      <alignment horizontal="center"/>
    </xf>
    <xf numFmtId="10" fontId="27" fillId="25" borderId="12" xfId="603" applyNumberFormat="1" applyFont="1" applyFill="1" applyBorder="1" applyAlignment="1">
      <alignment horizontal="center"/>
    </xf>
    <xf numFmtId="10" fontId="95" fillId="25" borderId="12" xfId="521" applyNumberFormat="1" applyFont="1" applyFill="1" applyBorder="1" applyAlignment="1">
      <alignment horizontal="center"/>
    </xf>
    <xf numFmtId="49" fontId="59" fillId="0" borderId="32" xfId="0" applyNumberFormat="1" applyFont="1" applyBorder="1" applyAlignment="1">
      <alignment horizontal="center" vertical="center"/>
    </xf>
    <xf numFmtId="3" fontId="205" fillId="0" borderId="12" xfId="294" applyNumberFormat="1" applyFont="1" applyFill="1" applyBorder="1" applyAlignment="1">
      <alignment horizontal="right" vertical="center"/>
    </xf>
    <xf numFmtId="0" fontId="95" fillId="25" borderId="32" xfId="0" applyNumberFormat="1" applyFont="1" applyFill="1" applyBorder="1" applyAlignment="1">
      <alignment horizontal="center"/>
    </xf>
    <xf numFmtId="49" fontId="95" fillId="25" borderId="32" xfId="0" applyNumberFormat="1" applyFont="1" applyFill="1" applyBorder="1" applyAlignment="1">
      <alignment horizontal="center"/>
    </xf>
    <xf numFmtId="17" fontId="147" fillId="68" borderId="13" xfId="0" applyNumberFormat="1" applyFont="1" applyFill="1" applyBorder="1" applyAlignment="1">
      <alignment horizontal="center" vertical="center"/>
    </xf>
    <xf numFmtId="49" fontId="94" fillId="0" borderId="32" xfId="0" applyNumberFormat="1" applyFont="1" applyBorder="1" applyAlignment="1">
      <alignment horizontal="center" vertical="center"/>
    </xf>
    <xf numFmtId="0" fontId="165" fillId="25" borderId="32" xfId="0" applyNumberFormat="1" applyFont="1" applyFill="1" applyBorder="1" applyAlignment="1">
      <alignment horizontal="center"/>
    </xf>
    <xf numFmtId="168" fontId="27" fillId="25" borderId="12" xfId="294" applyNumberFormat="1" applyFont="1" applyFill="1" applyBorder="1" applyAlignment="1">
      <alignment horizontal="center" vertical="center"/>
    </xf>
    <xf numFmtId="168" fontId="95" fillId="25" borderId="23" xfId="0" applyNumberFormat="1" applyFont="1" applyFill="1" applyBorder="1" applyAlignment="1">
      <alignment horizontal="center" vertical="center" wrapText="1"/>
    </xf>
    <xf numFmtId="49" fontId="165" fillId="25" borderId="32" xfId="0" applyNumberFormat="1" applyFont="1" applyFill="1" applyBorder="1" applyAlignment="1">
      <alignment horizontal="center"/>
    </xf>
    <xf numFmtId="0" fontId="190" fillId="68" borderId="12" xfId="889" applyFont="1" applyFill="1" applyBorder="1" applyAlignment="1">
      <alignment horizontal="center" vertical="center"/>
    </xf>
    <xf numFmtId="49" fontId="190" fillId="68" borderId="12" xfId="889" applyNumberFormat="1" applyFont="1" applyFill="1" applyBorder="1" applyAlignment="1">
      <alignment horizontal="center" vertical="center"/>
    </xf>
    <xf numFmtId="49" fontId="190" fillId="68" borderId="32" xfId="889" applyNumberFormat="1" applyFont="1" applyFill="1" applyBorder="1" applyAlignment="1">
      <alignment horizontal="center" vertical="center"/>
    </xf>
    <xf numFmtId="41" fontId="2" fillId="0" borderId="0" xfId="889" applyNumberFormat="1" applyFont="1" applyAlignment="1">
      <alignment vertical="center"/>
    </xf>
    <xf numFmtId="0" fontId="171" fillId="68" borderId="11" xfId="889" applyFont="1" applyFill="1" applyBorder="1" applyAlignment="1">
      <alignment horizontal="right" vertical="center" wrapText="1"/>
    </xf>
    <xf numFmtId="0" fontId="188" fillId="0" borderId="0" xfId="889" applyFont="1" applyAlignment="1">
      <alignment horizontal="left" vertical="center"/>
    </xf>
    <xf numFmtId="0" fontId="174" fillId="0" borderId="17" xfId="889" applyFont="1" applyBorder="1" applyAlignment="1">
      <alignment horizontal="right" vertical="center"/>
    </xf>
    <xf numFmtId="49" fontId="171" fillId="68" borderId="11" xfId="889" applyNumberFormat="1" applyFont="1" applyFill="1" applyBorder="1" applyAlignment="1">
      <alignment horizontal="center" vertical="center" wrapText="1"/>
    </xf>
    <xf numFmtId="0" fontId="174" fillId="25" borderId="12" xfId="889" applyFont="1" applyFill="1" applyBorder="1" applyAlignment="1">
      <alignment horizontal="right" vertical="center"/>
    </xf>
    <xf numFmtId="41" fontId="3" fillId="25" borderId="31" xfId="889" applyNumberFormat="1" applyFont="1" applyFill="1" applyBorder="1" applyAlignment="1">
      <alignment vertical="center"/>
    </xf>
    <xf numFmtId="41" fontId="122" fillId="0" borderId="12" xfId="2466" applyNumberFormat="1" applyFont="1" applyBorder="1" applyAlignment="1">
      <alignment horizontal="center" vertical="center" wrapText="1"/>
    </xf>
    <xf numFmtId="4" fontId="94" fillId="0" borderId="12" xfId="299" applyNumberFormat="1" applyFont="1" applyFill="1" applyBorder="1" applyAlignment="1">
      <alignment horizontal="center" vertical="center"/>
    </xf>
    <xf numFmtId="4" fontId="94" fillId="0" borderId="23" xfId="299" applyNumberFormat="1" applyFont="1" applyFill="1" applyBorder="1" applyAlignment="1">
      <alignment horizontal="center" vertical="center"/>
    </xf>
    <xf numFmtId="171" fontId="94" fillId="0" borderId="23" xfId="521" applyNumberFormat="1" applyFont="1" applyFill="1" applyBorder="1" applyAlignment="1">
      <alignment horizontal="center" vertical="top"/>
    </xf>
    <xf numFmtId="4" fontId="94" fillId="25" borderId="12" xfId="299" applyNumberFormat="1" applyFont="1" applyFill="1" applyBorder="1" applyAlignment="1">
      <alignment horizontal="center" vertical="center"/>
    </xf>
    <xf numFmtId="4" fontId="94" fillId="25" borderId="12" xfId="299" applyNumberFormat="1" applyFont="1" applyFill="1" applyBorder="1" applyAlignment="1">
      <alignment horizontal="center" vertical="top"/>
    </xf>
    <xf numFmtId="4" fontId="94" fillId="25" borderId="34" xfId="299" applyNumberFormat="1" applyFont="1" applyFill="1" applyBorder="1" applyAlignment="1">
      <alignment horizontal="center" vertical="top"/>
    </xf>
    <xf numFmtId="4" fontId="94" fillId="0" borderId="34" xfId="299" applyNumberFormat="1" applyFont="1" applyFill="1" applyBorder="1" applyAlignment="1">
      <alignment horizontal="center" vertical="center"/>
    </xf>
    <xf numFmtId="171" fontId="158" fillId="25" borderId="34" xfId="365" applyNumberFormat="1" applyFont="1" applyFill="1" applyBorder="1" applyAlignment="1">
      <alignment horizontal="right" vertical="top"/>
    </xf>
    <xf numFmtId="43" fontId="158" fillId="25" borderId="25" xfId="365" applyNumberFormat="1" applyFont="1" applyFill="1" applyBorder="1" applyAlignment="1">
      <alignment horizontal="right" vertical="top"/>
    </xf>
    <xf numFmtId="10" fontId="188" fillId="0" borderId="23" xfId="359" applyNumberFormat="1" applyFont="1" applyBorder="1" applyAlignment="1">
      <alignment horizontal="center" vertical="center"/>
    </xf>
    <xf numFmtId="10" fontId="188" fillId="0" borderId="25" xfId="359" applyNumberFormat="1" applyFont="1" applyBorder="1" applyAlignment="1">
      <alignment horizontal="center" vertical="center"/>
    </xf>
    <xf numFmtId="43" fontId="150" fillId="68" borderId="0" xfId="294" applyFont="1" applyFill="1"/>
    <xf numFmtId="43" fontId="164" fillId="0" borderId="0" xfId="294" applyFont="1"/>
    <xf numFmtId="40" fontId="187" fillId="27" borderId="12" xfId="294" applyNumberFormat="1" applyFont="1" applyFill="1" applyBorder="1" applyAlignment="1">
      <alignment horizontal="right" vertical="center" indent="1"/>
    </xf>
    <xf numFmtId="174" fontId="186" fillId="68" borderId="0" xfId="0" applyFont="1" applyFill="1" applyAlignment="1">
      <alignment horizontal="center" vertical="center" wrapText="1"/>
    </xf>
    <xf numFmtId="9" fontId="202" fillId="0" borderId="12" xfId="0" applyNumberFormat="1" applyFont="1" applyBorder="1" applyAlignment="1">
      <alignment horizontal="center" vertical="center"/>
    </xf>
    <xf numFmtId="9" fontId="202" fillId="0" borderId="23" xfId="0" applyNumberFormat="1" applyFont="1" applyBorder="1" applyAlignment="1">
      <alignment horizontal="center" vertical="center"/>
    </xf>
    <xf numFmtId="9" fontId="202" fillId="25" borderId="12" xfId="0" applyNumberFormat="1" applyFont="1" applyFill="1" applyBorder="1" applyAlignment="1">
      <alignment horizontal="center" vertical="center"/>
    </xf>
    <xf numFmtId="9" fontId="202" fillId="25" borderId="23" xfId="0" applyNumberFormat="1" applyFont="1" applyFill="1" applyBorder="1" applyAlignment="1">
      <alignment horizontal="center" vertical="center"/>
    </xf>
    <xf numFmtId="174" fontId="241" fillId="27" borderId="0" xfId="890" applyFont="1" applyFill="1" applyAlignment="1">
      <alignment horizontal="center" vertical="center" wrapText="1"/>
    </xf>
    <xf numFmtId="174" fontId="241" fillId="27" borderId="0" xfId="890" applyFont="1" applyFill="1" applyAlignment="1">
      <alignment horizontal="center" vertical="center"/>
    </xf>
    <xf numFmtId="0" fontId="48" fillId="0" borderId="44" xfId="1203" applyFont="1" applyBorder="1" applyAlignment="1">
      <alignment horizontal="center" vertical="center" wrapText="1"/>
    </xf>
    <xf numFmtId="0" fontId="48" fillId="0" borderId="43" xfId="1203" applyFont="1" applyBorder="1" applyAlignment="1">
      <alignment horizontal="center" vertical="center" wrapText="1"/>
    </xf>
    <xf numFmtId="0" fontId="31" fillId="0" borderId="44" xfId="1203" applyBorder="1" applyAlignment="1">
      <alignment horizontal="center" vertical="center" wrapText="1"/>
    </xf>
    <xf numFmtId="0" fontId="31" fillId="0" borderId="43" xfId="1203" applyBorder="1" applyAlignment="1">
      <alignment horizontal="center" vertical="center" wrapText="1"/>
    </xf>
    <xf numFmtId="9" fontId="0" fillId="0" borderId="44" xfId="521" applyFont="1" applyFill="1" applyBorder="1" applyAlignment="1">
      <alignment horizontal="center" vertical="center" wrapText="1"/>
    </xf>
    <xf numFmtId="9" fontId="0" fillId="0" borderId="43" xfId="521" applyFont="1" applyFill="1" applyBorder="1" applyAlignment="1">
      <alignment horizontal="center" vertical="center" wrapText="1"/>
    </xf>
    <xf numFmtId="0" fontId="49" fillId="25" borderId="35" xfId="1203" applyFont="1" applyFill="1" applyBorder="1" applyAlignment="1">
      <alignment horizontal="center" vertical="center" wrapText="1"/>
    </xf>
    <xf numFmtId="0" fontId="49" fillId="25" borderId="37" xfId="1203" applyFont="1" applyFill="1" applyBorder="1" applyAlignment="1">
      <alignment horizontal="center" vertical="center" wrapText="1"/>
    </xf>
    <xf numFmtId="0" fontId="49" fillId="25" borderId="39" xfId="1203" applyFont="1" applyFill="1" applyBorder="1" applyAlignment="1">
      <alignment horizontal="center" vertical="center" wrapText="1"/>
    </xf>
    <xf numFmtId="0" fontId="38" fillId="25" borderId="36" xfId="1203" applyFont="1" applyFill="1" applyBorder="1" applyAlignment="1">
      <alignment horizontal="center" vertical="center" wrapText="1"/>
    </xf>
    <xf numFmtId="0" fontId="38" fillId="25" borderId="38" xfId="1203" applyFont="1" applyFill="1" applyBorder="1" applyAlignment="1">
      <alignment horizontal="center" vertical="center" wrapText="1"/>
    </xf>
    <xf numFmtId="0" fontId="38" fillId="25" borderId="40" xfId="1203" applyFont="1" applyFill="1" applyBorder="1" applyAlignment="1">
      <alignment horizontal="center" vertical="center" wrapText="1"/>
    </xf>
    <xf numFmtId="9" fontId="38" fillId="25" borderId="44" xfId="521" applyFont="1" applyFill="1" applyBorder="1" applyAlignment="1">
      <alignment horizontal="center" vertical="center" wrapText="1"/>
    </xf>
    <xf numFmtId="9" fontId="38" fillId="25" borderId="43" xfId="521" applyFont="1" applyFill="1" applyBorder="1" applyAlignment="1">
      <alignment horizontal="center" vertical="center" wrapText="1"/>
    </xf>
    <xf numFmtId="9" fontId="38" fillId="25" borderId="45" xfId="521" applyFont="1" applyFill="1" applyBorder="1" applyAlignment="1">
      <alignment horizontal="center" vertical="center" wrapText="1"/>
    </xf>
    <xf numFmtId="0" fontId="48" fillId="25" borderId="44" xfId="1203" applyFont="1" applyFill="1" applyBorder="1" applyAlignment="1">
      <alignment horizontal="center" vertical="center" wrapText="1"/>
    </xf>
    <xf numFmtId="0" fontId="48" fillId="25" borderId="43" xfId="1203" applyFont="1" applyFill="1" applyBorder="1" applyAlignment="1">
      <alignment horizontal="center" vertical="center" wrapText="1"/>
    </xf>
    <xf numFmtId="0" fontId="48" fillId="25" borderId="45" xfId="1203" applyFont="1" applyFill="1" applyBorder="1" applyAlignment="1">
      <alignment horizontal="center" vertical="center" wrapText="1"/>
    </xf>
    <xf numFmtId="0" fontId="31" fillId="25" borderId="44" xfId="1203" applyFill="1" applyBorder="1" applyAlignment="1">
      <alignment horizontal="center" vertical="center" wrapText="1"/>
    </xf>
    <xf numFmtId="0" fontId="31" fillId="25" borderId="43" xfId="1203" applyFill="1" applyBorder="1" applyAlignment="1">
      <alignment horizontal="center" vertical="center" wrapText="1"/>
    </xf>
    <xf numFmtId="0" fontId="31" fillId="25" borderId="45" xfId="1203" applyFill="1" applyBorder="1" applyAlignment="1">
      <alignment horizontal="center" vertical="center" wrapText="1"/>
    </xf>
    <xf numFmtId="9" fontId="0" fillId="25" borderId="44" xfId="521" applyFont="1" applyFill="1" applyBorder="1" applyAlignment="1">
      <alignment horizontal="center" vertical="center" wrapText="1"/>
    </xf>
    <xf numFmtId="9" fontId="0" fillId="25" borderId="43" xfId="521" applyFont="1" applyFill="1" applyBorder="1" applyAlignment="1">
      <alignment horizontal="center" vertical="center" wrapText="1"/>
    </xf>
    <xf numFmtId="9" fontId="0" fillId="25" borderId="45" xfId="521" applyFont="1" applyFill="1" applyBorder="1" applyAlignment="1">
      <alignment horizontal="center" vertical="center" wrapText="1"/>
    </xf>
    <xf numFmtId="0" fontId="48" fillId="27" borderId="44" xfId="1203" applyFont="1" applyFill="1" applyBorder="1" applyAlignment="1">
      <alignment horizontal="center" vertical="center" wrapText="1"/>
    </xf>
    <xf numFmtId="0" fontId="48" fillId="27" borderId="43" xfId="1203" applyFont="1" applyFill="1" applyBorder="1" applyAlignment="1">
      <alignment horizontal="center" vertical="center" wrapText="1"/>
    </xf>
    <xf numFmtId="0" fontId="48" fillId="27" borderId="45" xfId="1203" applyFont="1" applyFill="1" applyBorder="1" applyAlignment="1">
      <alignment horizontal="center" vertical="center" wrapText="1"/>
    </xf>
    <xf numFmtId="0" fontId="31" fillId="27" borderId="44" xfId="1203" applyFill="1" applyBorder="1" applyAlignment="1">
      <alignment horizontal="center" vertical="center" wrapText="1"/>
    </xf>
    <xf numFmtId="0" fontId="31" fillId="27" borderId="43" xfId="1203" applyFill="1" applyBorder="1" applyAlignment="1">
      <alignment horizontal="center" vertical="center" wrapText="1"/>
    </xf>
    <xf numFmtId="0" fontId="31" fillId="27" borderId="45" xfId="1203" applyFill="1" applyBorder="1" applyAlignment="1">
      <alignment horizontal="center" vertical="center" wrapText="1"/>
    </xf>
    <xf numFmtId="9" fontId="0" fillId="27" borderId="44" xfId="521" applyFont="1" applyFill="1" applyBorder="1" applyAlignment="1">
      <alignment horizontal="center" vertical="center" wrapText="1"/>
    </xf>
    <xf numFmtId="9" fontId="0" fillId="27" borderId="43" xfId="521" applyFont="1" applyFill="1" applyBorder="1" applyAlignment="1">
      <alignment horizontal="center" vertical="center" wrapText="1"/>
    </xf>
    <xf numFmtId="9" fontId="0" fillId="27" borderId="45" xfId="521" applyFont="1" applyFill="1" applyBorder="1" applyAlignment="1">
      <alignment horizontal="center" vertical="center" wrapText="1"/>
    </xf>
    <xf numFmtId="0" fontId="49" fillId="27" borderId="44" xfId="1203" applyFont="1" applyFill="1" applyBorder="1" applyAlignment="1">
      <alignment horizontal="center" vertical="center" wrapText="1"/>
    </xf>
    <xf numFmtId="0" fontId="49" fillId="27" borderId="43" xfId="1203" applyFont="1" applyFill="1" applyBorder="1" applyAlignment="1">
      <alignment horizontal="center" vertical="center" wrapText="1"/>
    </xf>
    <xf numFmtId="0" fontId="49" fillId="27" borderId="45" xfId="1203" applyFont="1" applyFill="1" applyBorder="1" applyAlignment="1">
      <alignment horizontal="center" vertical="center" wrapText="1"/>
    </xf>
    <xf numFmtId="0" fontId="38" fillId="27" borderId="44" xfId="1203" applyFont="1" applyFill="1" applyBorder="1" applyAlignment="1">
      <alignment horizontal="center" vertical="center" wrapText="1"/>
    </xf>
    <xf numFmtId="0" fontId="38" fillId="27" borderId="43" xfId="1203" applyFont="1" applyFill="1" applyBorder="1" applyAlignment="1">
      <alignment horizontal="center" vertical="center" wrapText="1"/>
    </xf>
    <xf numFmtId="0" fontId="38" fillId="27" borderId="45" xfId="1203" applyFont="1" applyFill="1" applyBorder="1" applyAlignment="1">
      <alignment horizontal="center" vertical="center" wrapText="1"/>
    </xf>
    <xf numFmtId="9" fontId="38" fillId="27" borderId="44" xfId="521" applyFont="1" applyFill="1" applyBorder="1" applyAlignment="1">
      <alignment horizontal="center" vertical="center" wrapText="1"/>
    </xf>
    <xf numFmtId="9" fontId="38" fillId="27" borderId="43" xfId="521" applyFont="1" applyFill="1" applyBorder="1" applyAlignment="1">
      <alignment horizontal="center" vertical="center" wrapText="1"/>
    </xf>
    <xf numFmtId="9" fontId="38" fillId="27" borderId="45" xfId="521" applyFont="1" applyFill="1" applyBorder="1" applyAlignment="1">
      <alignment horizontal="center" vertical="center" wrapText="1"/>
    </xf>
    <xf numFmtId="180" fontId="136" fillId="0" borderId="0" xfId="2547" applyFont="1" applyAlignment="1">
      <alignment horizontal="center" vertical="center"/>
    </xf>
    <xf numFmtId="180" fontId="126" fillId="0" borderId="0" xfId="2547" applyFont="1" applyAlignment="1">
      <alignment horizontal="center" vertical="center"/>
    </xf>
    <xf numFmtId="174" fontId="168" fillId="25" borderId="0" xfId="0" applyFont="1" applyFill="1" applyAlignment="1">
      <alignment horizontal="center" vertical="center" wrapText="1"/>
    </xf>
    <xf numFmtId="174" fontId="215" fillId="0" borderId="0" xfId="0" applyFont="1" applyAlignment="1">
      <alignment horizontal="justify" vertical="top" wrapText="1"/>
    </xf>
    <xf numFmtId="174" fontId="176" fillId="25" borderId="0" xfId="0" applyFont="1" applyFill="1" applyAlignment="1">
      <alignment horizontal="center" vertical="center" wrapText="1"/>
    </xf>
    <xf numFmtId="174" fontId="163" fillId="0" borderId="0" xfId="0" applyFont="1" applyAlignment="1">
      <alignment horizontal="justify" vertical="justify" wrapText="1"/>
    </xf>
    <xf numFmtId="174" fontId="210" fillId="0" borderId="0" xfId="0" applyFont="1" applyAlignment="1">
      <alignment horizontal="justify" vertical="center" wrapText="1"/>
    </xf>
    <xf numFmtId="174" fontId="184" fillId="0" borderId="0" xfId="0" applyFont="1" applyAlignment="1">
      <alignment horizontal="justify" vertical="center" wrapText="1"/>
    </xf>
    <xf numFmtId="174" fontId="181" fillId="25" borderId="0" xfId="0" applyFont="1" applyFill="1" applyAlignment="1">
      <alignment horizontal="center" vertical="top" wrapText="1"/>
    </xf>
    <xf numFmtId="174" fontId="212" fillId="0" borderId="0" xfId="0" applyFont="1" applyAlignment="1">
      <alignment horizontal="justify" vertical="top" wrapText="1"/>
    </xf>
    <xf numFmtId="174" fontId="214" fillId="0" borderId="0" xfId="0" applyFont="1" applyAlignment="1">
      <alignment horizontal="justify" vertical="top" wrapText="1"/>
    </xf>
    <xf numFmtId="174" fontId="150" fillId="0" borderId="0" xfId="0" applyFont="1" applyAlignment="1">
      <alignment horizontal="center"/>
    </xf>
    <xf numFmtId="174" fontId="156" fillId="0" borderId="0" xfId="0" applyFont="1" applyAlignment="1">
      <alignment horizontal="justify" vertical="top" wrapText="1"/>
    </xf>
    <xf numFmtId="174" fontId="156" fillId="0" borderId="0" xfId="0" applyFont="1" applyAlignment="1">
      <alignment horizontal="justify" vertical="top"/>
    </xf>
    <xf numFmtId="174" fontId="171" fillId="25" borderId="0" xfId="0" applyFont="1" applyFill="1" applyAlignment="1">
      <alignment horizontal="center" vertical="center" wrapText="1"/>
    </xf>
    <xf numFmtId="174" fontId="194" fillId="0" borderId="0" xfId="0" applyFont="1" applyAlignment="1">
      <alignment horizontal="left" vertical="top" wrapText="1"/>
    </xf>
    <xf numFmtId="174" fontId="208" fillId="0" borderId="0" xfId="0" applyFont="1" applyAlignment="1">
      <alignment horizontal="justify" vertical="top" wrapText="1"/>
    </xf>
    <xf numFmtId="174" fontId="208" fillId="0" borderId="0" xfId="0" applyFont="1" applyAlignment="1">
      <alignment horizontal="justify" vertical="top"/>
    </xf>
    <xf numFmtId="174" fontId="162" fillId="25" borderId="0" xfId="0" applyFont="1" applyFill="1" applyAlignment="1">
      <alignment horizontal="justify" vertical="top" wrapText="1"/>
    </xf>
    <xf numFmtId="174" fontId="147" fillId="59" borderId="0" xfId="0" applyFont="1" applyFill="1" applyAlignment="1">
      <alignment horizontal="center" vertical="center" wrapText="1"/>
    </xf>
    <xf numFmtId="174" fontId="256" fillId="0" borderId="46" xfId="0" applyFont="1" applyBorder="1" applyAlignment="1">
      <alignment horizontal="left" vertical="center" wrapText="1"/>
    </xf>
    <xf numFmtId="174" fontId="256" fillId="0" borderId="47" xfId="0" applyFont="1" applyBorder="1" applyAlignment="1">
      <alignment horizontal="left" vertical="center" wrapText="1"/>
    </xf>
    <xf numFmtId="174" fontId="45" fillId="25" borderId="24" xfId="0" applyFont="1" applyFill="1" applyBorder="1" applyAlignment="1">
      <alignment horizontal="left" vertical="center" wrapText="1"/>
    </xf>
    <xf numFmtId="174" fontId="63" fillId="59" borderId="0" xfId="0" applyFont="1" applyFill="1" applyAlignment="1">
      <alignment horizontal="center" vertical="center" wrapText="1"/>
    </xf>
    <xf numFmtId="174" fontId="68" fillId="59" borderId="0" xfId="0" applyFont="1" applyFill="1" applyAlignment="1">
      <alignment horizontal="center" wrapText="1"/>
    </xf>
    <xf numFmtId="174" fontId="160" fillId="0" borderId="0" xfId="0" applyFont="1" applyAlignment="1">
      <alignment horizontal="justify" vertical="top" wrapText="1"/>
    </xf>
    <xf numFmtId="174" fontId="154" fillId="0" borderId="0" xfId="0" applyFont="1" applyAlignment="1">
      <alignment horizontal="justify" vertical="top" wrapText="1"/>
    </xf>
    <xf numFmtId="174" fontId="154" fillId="0" borderId="0" xfId="0" applyFont="1" applyAlignment="1">
      <alignment horizontal="justify" vertical="top"/>
    </xf>
    <xf numFmtId="174" fontId="265" fillId="25" borderId="0" xfId="0" applyFont="1" applyFill="1" applyAlignment="1">
      <alignment horizontal="justify" vertical="top" wrapText="1"/>
    </xf>
    <xf numFmtId="174" fontId="149" fillId="59" borderId="0" xfId="0" applyFont="1" applyFill="1" applyAlignment="1">
      <alignment horizontal="center" wrapText="1"/>
    </xf>
    <xf numFmtId="174" fontId="155" fillId="0" borderId="46" xfId="0" applyFont="1" applyBorder="1" applyAlignment="1">
      <alignment horizontal="left" vertical="center" wrapText="1"/>
    </xf>
    <xf numFmtId="174" fontId="155" fillId="0" borderId="47" xfId="0" applyFont="1" applyBorder="1" applyAlignment="1">
      <alignment horizontal="left" vertical="center" wrapText="1"/>
    </xf>
    <xf numFmtId="174" fontId="155" fillId="0" borderId="48" xfId="0" applyFont="1" applyBorder="1" applyAlignment="1">
      <alignment horizontal="left" vertical="center" wrapText="1"/>
    </xf>
    <xf numFmtId="174" fontId="149" fillId="59" borderId="0" xfId="0" applyFont="1" applyFill="1" applyAlignment="1">
      <alignment horizontal="center" vertical="center" wrapText="1"/>
    </xf>
    <xf numFmtId="174" fontId="42" fillId="59" borderId="0" xfId="0" applyFont="1" applyFill="1" applyAlignment="1">
      <alignment horizontal="center" vertical="center" wrapText="1"/>
    </xf>
    <xf numFmtId="174" fontId="62" fillId="59" borderId="0" xfId="0" applyFont="1" applyFill="1" applyAlignment="1">
      <alignment horizontal="center" vertical="center" wrapText="1"/>
    </xf>
    <xf numFmtId="174" fontId="0" fillId="0" borderId="0" xfId="0" applyAlignment="1">
      <alignment horizontal="left" vertical="top" wrapText="1"/>
    </xf>
    <xf numFmtId="174" fontId="0" fillId="0" borderId="0" xfId="0" applyAlignment="1">
      <alignment horizontal="left" vertical="top"/>
    </xf>
    <xf numFmtId="174" fontId="37" fillId="59" borderId="39" xfId="0" applyFont="1" applyFill="1" applyBorder="1" applyAlignment="1">
      <alignment horizontal="center" vertical="center" wrapText="1"/>
    </xf>
    <xf numFmtId="174" fontId="37" fillId="59" borderId="53" xfId="0" applyFont="1" applyFill="1" applyBorder="1" applyAlignment="1">
      <alignment horizontal="center" vertical="center" wrapText="1"/>
    </xf>
    <xf numFmtId="174" fontId="37" fillId="59" borderId="40" xfId="0" applyFont="1" applyFill="1" applyBorder="1" applyAlignment="1">
      <alignment horizontal="center" vertical="center" wrapText="1"/>
    </xf>
    <xf numFmtId="174" fontId="51" fillId="59" borderId="35" xfId="0" applyFont="1" applyFill="1" applyBorder="1" applyAlignment="1">
      <alignment horizontal="center" vertical="center" wrapText="1"/>
    </xf>
    <xf numFmtId="174" fontId="51" fillId="59" borderId="52" xfId="0" applyFont="1" applyFill="1" applyBorder="1" applyAlignment="1">
      <alignment horizontal="center" vertical="center" wrapText="1"/>
    </xf>
    <xf numFmtId="174" fontId="51" fillId="59" borderId="36" xfId="0" applyFont="1" applyFill="1" applyBorder="1" applyAlignment="1">
      <alignment horizontal="center" vertical="center" wrapText="1"/>
    </xf>
    <xf numFmtId="174" fontId="43" fillId="0" borderId="0" xfId="0" applyFont="1" applyAlignment="1">
      <alignment horizontal="left" vertical="center" wrapText="1"/>
    </xf>
    <xf numFmtId="174" fontId="270" fillId="25" borderId="0" xfId="0" applyFont="1" applyFill="1" applyAlignment="1">
      <alignment horizontal="justify" vertical="top" wrapText="1"/>
    </xf>
    <xf numFmtId="174" fontId="167" fillId="0" borderId="0" xfId="0" applyFont="1" applyAlignment="1">
      <alignment horizontal="left" vertical="center"/>
    </xf>
    <xf numFmtId="174" fontId="167" fillId="0" borderId="24" xfId="0" applyFont="1" applyBorder="1" applyAlignment="1">
      <alignment horizontal="left" vertical="center"/>
    </xf>
    <xf numFmtId="174" fontId="229" fillId="59" borderId="25" xfId="0" applyFont="1" applyFill="1" applyBorder="1" applyAlignment="1">
      <alignment horizontal="center" vertical="center" wrapText="1"/>
    </xf>
    <xf numFmtId="174" fontId="229" fillId="59" borderId="24" xfId="0" applyFont="1" applyFill="1" applyBorder="1" applyAlignment="1">
      <alignment horizontal="center" vertical="center" wrapText="1"/>
    </xf>
    <xf numFmtId="174" fontId="181" fillId="59" borderId="14" xfId="0" applyFont="1" applyFill="1" applyBorder="1" applyAlignment="1">
      <alignment horizontal="center" vertical="center" wrapText="1"/>
    </xf>
    <xf numFmtId="174" fontId="181" fillId="59" borderId="11" xfId="0" applyFont="1" applyFill="1" applyBorder="1" applyAlignment="1">
      <alignment horizontal="center" vertical="center" wrapText="1"/>
    </xf>
    <xf numFmtId="174" fontId="72" fillId="0" borderId="0" xfId="0" applyFont="1" applyAlignment="1">
      <alignment horizontal="left" vertical="center"/>
    </xf>
    <xf numFmtId="174" fontId="157" fillId="68" borderId="0" xfId="0" applyFont="1" applyFill="1" applyAlignment="1">
      <alignment horizontal="center" vertical="center" wrapText="1"/>
    </xf>
    <xf numFmtId="174" fontId="181" fillId="68" borderId="0" xfId="0" applyFont="1" applyFill="1" applyAlignment="1">
      <alignment horizontal="center" vertical="center" wrapText="1"/>
    </xf>
    <xf numFmtId="174" fontId="228" fillId="25" borderId="0" xfId="0" applyFont="1" applyFill="1" applyAlignment="1">
      <alignment horizontal="justify" vertical="top" wrapText="1"/>
    </xf>
    <xf numFmtId="174" fontId="42" fillId="68" borderId="0" xfId="0" applyFont="1" applyFill="1" applyAlignment="1">
      <alignment horizontal="center" vertical="center" wrapText="1"/>
    </xf>
    <xf numFmtId="174" fontId="183" fillId="0" borderId="0" xfId="0" applyFont="1" applyAlignment="1">
      <alignment horizontal="left" vertical="top"/>
    </xf>
    <xf numFmtId="174" fontId="62" fillId="68" borderId="0" xfId="0" applyFont="1" applyFill="1" applyAlignment="1">
      <alignment horizontal="center" vertical="center" wrapText="1"/>
    </xf>
    <xf numFmtId="174" fontId="73" fillId="59" borderId="35" xfId="0" applyFont="1" applyFill="1" applyBorder="1" applyAlignment="1">
      <alignment horizontal="center" vertical="center" wrapText="1"/>
    </xf>
    <xf numFmtId="174" fontId="73" fillId="59" borderId="52" xfId="0" applyFont="1" applyFill="1" applyBorder="1" applyAlignment="1">
      <alignment horizontal="center" vertical="center" wrapText="1"/>
    </xf>
    <xf numFmtId="174" fontId="73" fillId="59" borderId="36" xfId="0" applyFont="1" applyFill="1" applyBorder="1" applyAlignment="1">
      <alignment horizontal="center" vertical="center" wrapText="1"/>
    </xf>
    <xf numFmtId="174" fontId="73" fillId="59" borderId="39" xfId="0" applyFont="1" applyFill="1" applyBorder="1" applyAlignment="1">
      <alignment horizontal="center" vertical="center" wrapText="1"/>
    </xf>
    <xf numFmtId="174" fontId="73" fillId="59" borderId="53" xfId="0" applyFont="1" applyFill="1" applyBorder="1" applyAlignment="1">
      <alignment horizontal="center" vertical="center" wrapText="1"/>
    </xf>
    <xf numFmtId="174" fontId="73" fillId="59" borderId="40" xfId="0" applyFont="1" applyFill="1" applyBorder="1" applyAlignment="1">
      <alignment horizontal="center" vertical="center" wrapText="1"/>
    </xf>
    <xf numFmtId="17" fontId="36" fillId="25" borderId="0" xfId="365" applyNumberFormat="1" applyFont="1" applyFill="1" applyAlignment="1">
      <alignment horizontal="left" vertical="top" wrapText="1"/>
    </xf>
    <xf numFmtId="174" fontId="239" fillId="25" borderId="0" xfId="0" applyFont="1" applyFill="1" applyAlignment="1">
      <alignment horizontal="left" vertical="center"/>
    </xf>
    <xf numFmtId="174" fontId="164" fillId="25" borderId="0" xfId="0" applyFont="1" applyFill="1" applyAlignment="1">
      <alignment horizontal="justify" vertical="top" wrapText="1"/>
    </xf>
    <xf numFmtId="174" fontId="164" fillId="25" borderId="0" xfId="0" applyFont="1" applyFill="1" applyAlignment="1">
      <alignment horizontal="justify" vertical="top"/>
    </xf>
    <xf numFmtId="174" fontId="42" fillId="68" borderId="39" xfId="0" applyFont="1" applyFill="1" applyBorder="1" applyAlignment="1">
      <alignment horizontal="center" vertical="center" wrapText="1"/>
    </xf>
    <xf numFmtId="174" fontId="42" fillId="68" borderId="53" xfId="0" applyFont="1" applyFill="1" applyBorder="1" applyAlignment="1">
      <alignment horizontal="center" vertical="center" wrapText="1"/>
    </xf>
    <xf numFmtId="174" fontId="37" fillId="68" borderId="35" xfId="0" applyFont="1" applyFill="1" applyBorder="1" applyAlignment="1">
      <alignment horizontal="center" vertical="center" wrapText="1"/>
    </xf>
    <xf numFmtId="174" fontId="37" fillId="68" borderId="52" xfId="0" applyFont="1" applyFill="1" applyBorder="1" applyAlignment="1">
      <alignment horizontal="center" vertical="center" wrapText="1"/>
    </xf>
    <xf numFmtId="174" fontId="236" fillId="0" borderId="0" xfId="0" applyFont="1" applyAlignment="1">
      <alignment horizontal="left" vertical="top" wrapText="1"/>
    </xf>
    <xf numFmtId="43" fontId="237" fillId="0" borderId="0" xfId="294" applyFont="1" applyAlignment="1">
      <alignment horizontal="left" wrapText="1"/>
    </xf>
    <xf numFmtId="174" fontId="186" fillId="68" borderId="12" xfId="359" applyFont="1" applyFill="1" applyBorder="1" applyAlignment="1">
      <alignment horizontal="center" vertical="center" wrapText="1"/>
    </xf>
    <xf numFmtId="174" fontId="163" fillId="0" borderId="0" xfId="0" applyFont="1" applyAlignment="1">
      <alignment horizontal="justify" vertical="top" wrapText="1"/>
    </xf>
    <xf numFmtId="174" fontId="163" fillId="0" borderId="0" xfId="0" applyFont="1" applyAlignment="1">
      <alignment horizontal="justify" vertical="top"/>
    </xf>
    <xf numFmtId="174" fontId="244" fillId="25" borderId="0" xfId="0" applyFont="1" applyFill="1" applyAlignment="1">
      <alignment horizontal="justify" vertical="top" wrapText="1"/>
    </xf>
    <xf numFmtId="174" fontId="244" fillId="25" borderId="0" xfId="0" applyFont="1" applyFill="1" applyAlignment="1">
      <alignment horizontal="justify" vertical="top"/>
    </xf>
    <xf numFmtId="174" fontId="158" fillId="25" borderId="0" xfId="0" applyFont="1" applyFill="1" applyAlignment="1">
      <alignment horizontal="left" vertical="center" wrapText="1"/>
    </xf>
    <xf numFmtId="174" fontId="164" fillId="0" borderId="24" xfId="0" applyFont="1" applyBorder="1" applyAlignment="1">
      <alignment horizontal="left" vertical="center" wrapText="1"/>
    </xf>
    <xf numFmtId="174" fontId="164" fillId="0" borderId="24" xfId="0" applyFont="1" applyBorder="1" applyAlignment="1">
      <alignment horizontal="left" vertical="center"/>
    </xf>
    <xf numFmtId="174" fontId="181" fillId="68" borderId="11" xfId="0" applyFont="1" applyFill="1" applyBorder="1" applyAlignment="1">
      <alignment horizontal="center" vertical="top" wrapText="1"/>
    </xf>
    <xf numFmtId="174" fontId="168" fillId="68" borderId="0" xfId="0" applyFont="1" applyFill="1" applyAlignment="1">
      <alignment horizontal="center" vertical="center" wrapText="1"/>
    </xf>
    <xf numFmtId="174" fontId="164" fillId="0" borderId="0" xfId="0" applyFont="1" applyAlignment="1">
      <alignment horizontal="left" vertical="top" wrapText="1"/>
    </xf>
    <xf numFmtId="174" fontId="45" fillId="25" borderId="0" xfId="0" applyFont="1" applyFill="1" applyAlignment="1">
      <alignment horizontal="left" vertical="center" wrapText="1"/>
    </xf>
    <xf numFmtId="174" fontId="37" fillId="68" borderId="0" xfId="0" applyFont="1" applyFill="1" applyAlignment="1">
      <alignment horizontal="center" vertical="top" wrapText="1"/>
    </xf>
    <xf numFmtId="174" fontId="42" fillId="68" borderId="0" xfId="0" applyFont="1" applyFill="1" applyAlignment="1">
      <alignment horizontal="center" vertical="top" wrapText="1"/>
    </xf>
    <xf numFmtId="174" fontId="37" fillId="68" borderId="36" xfId="0" applyFont="1" applyFill="1" applyBorder="1" applyAlignment="1">
      <alignment horizontal="center" vertical="center" wrapText="1"/>
    </xf>
    <xf numFmtId="174" fontId="37" fillId="68" borderId="39" xfId="0" applyFont="1" applyFill="1" applyBorder="1" applyAlignment="1">
      <alignment horizontal="center" vertical="top" wrapText="1"/>
    </xf>
    <xf numFmtId="174" fontId="37" fillId="68" borderId="53" xfId="0" applyFont="1" applyFill="1" applyBorder="1" applyAlignment="1">
      <alignment horizontal="center" vertical="top" wrapText="1"/>
    </xf>
    <xf numFmtId="174" fontId="37" fillId="68" borderId="40" xfId="0" applyFont="1" applyFill="1" applyBorder="1" applyAlignment="1">
      <alignment horizontal="center" vertical="top" wrapText="1"/>
    </xf>
    <xf numFmtId="174" fontId="181" fillId="68" borderId="0" xfId="0" applyFont="1" applyFill="1" applyAlignment="1">
      <alignment horizontal="center" vertical="top" wrapText="1"/>
    </xf>
    <xf numFmtId="174" fontId="149" fillId="69" borderId="0" xfId="0" applyFont="1" applyFill="1" applyAlignment="1">
      <alignment horizontal="center" vertical="center" wrapText="1"/>
    </xf>
    <xf numFmtId="174" fontId="157" fillId="69" borderId="0" xfId="0" applyFont="1" applyFill="1" applyAlignment="1">
      <alignment horizontal="center" vertical="top" wrapText="1"/>
    </xf>
    <xf numFmtId="174" fontId="176" fillId="68" borderId="23" xfId="0" applyFont="1" applyFill="1" applyBorder="1" applyAlignment="1">
      <alignment horizontal="center" vertical="center"/>
    </xf>
    <xf numFmtId="174" fontId="176" fillId="68" borderId="32" xfId="0" applyFont="1" applyFill="1" applyBorder="1" applyAlignment="1">
      <alignment horizontal="center" vertical="center"/>
    </xf>
    <xf numFmtId="174" fontId="176" fillId="68" borderId="0" xfId="0" applyFont="1" applyFill="1" applyAlignment="1">
      <alignment horizontal="center" vertical="center" wrapText="1"/>
    </xf>
    <xf numFmtId="174" fontId="246" fillId="67" borderId="23" xfId="0" applyFont="1" applyFill="1" applyBorder="1" applyAlignment="1">
      <alignment horizontal="center" vertical="center" wrapText="1"/>
    </xf>
    <xf numFmtId="174" fontId="246" fillId="67" borderId="33" xfId="0" applyFont="1" applyFill="1" applyBorder="1" applyAlignment="1">
      <alignment horizontal="center" vertical="center" wrapText="1"/>
    </xf>
    <xf numFmtId="174" fontId="246" fillId="67" borderId="32" xfId="0" applyFont="1" applyFill="1" applyBorder="1" applyAlignment="1">
      <alignment horizontal="center" vertical="center" wrapText="1"/>
    </xf>
    <xf numFmtId="174" fontId="51" fillId="68" borderId="0" xfId="0" applyFont="1" applyFill="1" applyAlignment="1">
      <alignment horizontal="center" vertical="center" wrapText="1"/>
    </xf>
    <xf numFmtId="174" fontId="173" fillId="25" borderId="23" xfId="0" applyFont="1" applyFill="1" applyBorder="1" applyAlignment="1">
      <alignment horizontal="center" vertical="center"/>
    </xf>
    <xf numFmtId="174" fontId="173" fillId="25" borderId="33" xfId="0" applyFont="1" applyFill="1" applyBorder="1" applyAlignment="1">
      <alignment horizontal="center" vertical="center"/>
    </xf>
    <xf numFmtId="174" fontId="173" fillId="25" borderId="32" xfId="0" applyFont="1" applyFill="1" applyBorder="1" applyAlignment="1">
      <alignment horizontal="center" vertical="center"/>
    </xf>
    <xf numFmtId="174" fontId="63" fillId="68" borderId="0" xfId="0" applyFont="1" applyFill="1" applyAlignment="1">
      <alignment horizontal="center" vertical="center" wrapText="1"/>
    </xf>
    <xf numFmtId="174" fontId="60" fillId="0" borderId="0" xfId="0" applyFont="1" applyAlignment="1">
      <alignment horizontal="left" vertical="center" wrapText="1"/>
    </xf>
    <xf numFmtId="38" fontId="171" fillId="68" borderId="25" xfId="0" applyNumberFormat="1" applyFont="1" applyFill="1" applyBorder="1" applyAlignment="1">
      <alignment horizontal="center" vertical="center"/>
    </xf>
    <xf numFmtId="38" fontId="171" fillId="68" borderId="24" xfId="0" applyNumberFormat="1" applyFont="1" applyFill="1" applyBorder="1" applyAlignment="1">
      <alignment horizontal="center" vertical="center"/>
    </xf>
    <xf numFmtId="38" fontId="171" fillId="68" borderId="26" xfId="0" applyNumberFormat="1" applyFont="1" applyFill="1" applyBorder="1" applyAlignment="1">
      <alignment horizontal="center" vertical="center"/>
    </xf>
    <xf numFmtId="174" fontId="164" fillId="0" borderId="0" xfId="0" applyFont="1" applyAlignment="1">
      <alignment horizontal="justify" vertical="top" wrapText="1"/>
    </xf>
    <xf numFmtId="174" fontId="164" fillId="0" borderId="0" xfId="0" applyFont="1" applyAlignment="1">
      <alignment horizontal="justify" vertical="top"/>
    </xf>
    <xf numFmtId="174" fontId="187" fillId="25" borderId="0" xfId="0" applyFont="1" applyFill="1" applyAlignment="1">
      <alignment horizontal="justify" vertical="top" wrapText="1"/>
    </xf>
    <xf numFmtId="174" fontId="187" fillId="25" borderId="0" xfId="0" applyFont="1" applyFill="1" applyAlignment="1">
      <alignment horizontal="justify" vertical="top"/>
    </xf>
    <xf numFmtId="174" fontId="149" fillId="68" borderId="0" xfId="0" applyFont="1" applyFill="1" applyAlignment="1">
      <alignment horizontal="center" wrapText="1"/>
    </xf>
    <xf numFmtId="38" fontId="170" fillId="0" borderId="25" xfId="0" applyNumberFormat="1" applyFont="1" applyBorder="1" applyAlignment="1">
      <alignment horizontal="left" vertical="center" wrapText="1"/>
    </xf>
    <xf numFmtId="38" fontId="170" fillId="0" borderId="24" xfId="0" applyNumberFormat="1" applyFont="1" applyBorder="1" applyAlignment="1">
      <alignment horizontal="left" vertical="center" wrapText="1"/>
    </xf>
    <xf numFmtId="38" fontId="170" fillId="0" borderId="26" xfId="0" applyNumberFormat="1" applyFont="1" applyBorder="1" applyAlignment="1">
      <alignment horizontal="left" vertical="center" wrapText="1"/>
    </xf>
    <xf numFmtId="49" fontId="165" fillId="25" borderId="0" xfId="0" applyNumberFormat="1" applyFont="1" applyFill="1" applyAlignment="1">
      <alignment horizontal="left" vertical="center"/>
    </xf>
    <xf numFmtId="43" fontId="116" fillId="68" borderId="0" xfId="0" applyNumberFormat="1" applyFont="1" applyFill="1" applyAlignment="1">
      <alignment horizontal="center" vertical="center" wrapText="1"/>
    </xf>
    <xf numFmtId="43" fontId="57" fillId="0" borderId="0" xfId="0" applyNumberFormat="1" applyFont="1" applyAlignment="1">
      <alignment horizontal="center" vertical="center" wrapText="1"/>
    </xf>
    <xf numFmtId="43" fontId="34" fillId="24" borderId="23" xfId="0" applyNumberFormat="1" applyFont="1" applyFill="1" applyBorder="1" applyAlignment="1">
      <alignment horizontal="center" vertical="center" wrapText="1"/>
    </xf>
    <xf numFmtId="43" fontId="34" fillId="24" borderId="33" xfId="0" applyNumberFormat="1" applyFont="1" applyFill="1" applyBorder="1" applyAlignment="1">
      <alignment horizontal="center" vertical="center" wrapText="1"/>
    </xf>
    <xf numFmtId="43" fontId="232" fillId="68" borderId="0" xfId="0" applyNumberFormat="1" applyFont="1" applyFill="1" applyAlignment="1">
      <alignment horizontal="center" vertical="center" wrapText="1"/>
    </xf>
    <xf numFmtId="174" fontId="95" fillId="25" borderId="0" xfId="0" applyFont="1" applyFill="1" applyAlignment="1">
      <alignment horizontal="left" vertical="center" wrapText="1"/>
    </xf>
    <xf numFmtId="174" fontId="155" fillId="0" borderId="0" xfId="0" applyFont="1" applyAlignment="1">
      <alignment horizontal="justify" vertical="top" wrapText="1"/>
    </xf>
    <xf numFmtId="174" fontId="161" fillId="0" borderId="0" xfId="0" applyFont="1" applyAlignment="1">
      <alignment horizontal="justify" vertical="top" wrapText="1"/>
    </xf>
    <xf numFmtId="174" fontId="161" fillId="0" borderId="0" xfId="0" applyFont="1" applyAlignment="1">
      <alignment horizontal="justify" vertical="top"/>
    </xf>
    <xf numFmtId="174" fontId="205" fillId="25" borderId="0" xfId="0" applyFont="1" applyFill="1" applyAlignment="1">
      <alignment horizontal="justify" vertical="justify" wrapText="1"/>
    </xf>
    <xf numFmtId="174" fontId="71" fillId="68" borderId="35" xfId="0" applyFont="1" applyFill="1" applyBorder="1" applyAlignment="1">
      <alignment horizontal="center" vertical="center" wrapText="1"/>
    </xf>
    <xf numFmtId="174" fontId="71" fillId="68" borderId="52" xfId="0" applyFont="1" applyFill="1" applyBorder="1" applyAlignment="1">
      <alignment horizontal="center" vertical="center" wrapText="1"/>
    </xf>
    <xf numFmtId="174" fontId="71" fillId="68" borderId="36" xfId="0" applyFont="1" applyFill="1" applyBorder="1" applyAlignment="1">
      <alignment horizontal="center" vertical="center" wrapText="1"/>
    </xf>
    <xf numFmtId="0" fontId="59" fillId="25" borderId="0" xfId="294" applyNumberFormat="1" applyFont="1" applyFill="1" applyBorder="1" applyAlignment="1">
      <alignment horizontal="left" vertical="center"/>
    </xf>
    <xf numFmtId="0" fontId="59" fillId="25" borderId="24" xfId="294" applyNumberFormat="1" applyFont="1" applyFill="1" applyBorder="1" applyAlignment="1">
      <alignment horizontal="left" vertical="top" wrapText="1"/>
    </xf>
    <xf numFmtId="0" fontId="59" fillId="25" borderId="0" xfId="294" applyNumberFormat="1" applyFont="1" applyFill="1" applyBorder="1" applyAlignment="1">
      <alignment horizontal="left" vertical="top" wrapText="1"/>
    </xf>
    <xf numFmtId="174" fontId="185" fillId="60" borderId="23" xfId="359" applyFont="1" applyFill="1" applyBorder="1" applyAlignment="1">
      <alignment horizontal="center" vertical="center"/>
    </xf>
    <xf numFmtId="174" fontId="185" fillId="60" borderId="33" xfId="359" applyFont="1" applyFill="1" applyBorder="1" applyAlignment="1">
      <alignment horizontal="center" vertical="center"/>
    </xf>
    <xf numFmtId="174" fontId="185" fillId="60" borderId="32" xfId="359" applyFont="1" applyFill="1" applyBorder="1" applyAlignment="1">
      <alignment horizontal="center" vertical="center"/>
    </xf>
    <xf numFmtId="174" fontId="185" fillId="68" borderId="23" xfId="359" applyFont="1" applyFill="1" applyBorder="1" applyAlignment="1">
      <alignment horizontal="center" vertical="center"/>
    </xf>
    <xf numFmtId="174" fontId="185" fillId="68" borderId="33" xfId="359" applyFont="1" applyFill="1" applyBorder="1" applyAlignment="1">
      <alignment horizontal="center" vertical="center"/>
    </xf>
    <xf numFmtId="174" fontId="185" fillId="68" borderId="32" xfId="359" applyFont="1" applyFill="1" applyBorder="1" applyAlignment="1">
      <alignment horizontal="center" vertical="center"/>
    </xf>
    <xf numFmtId="174" fontId="71" fillId="68" borderId="39" xfId="0" applyFont="1" applyFill="1" applyBorder="1" applyAlignment="1">
      <alignment horizontal="center" vertical="center" wrapText="1"/>
    </xf>
    <xf numFmtId="174" fontId="71" fillId="68" borderId="53" xfId="0" applyFont="1" applyFill="1" applyBorder="1" applyAlignment="1">
      <alignment horizontal="center" vertical="center" wrapText="1"/>
    </xf>
    <xf numFmtId="174" fontId="71" fillId="68" borderId="40" xfId="0" applyFont="1" applyFill="1" applyBorder="1" applyAlignment="1">
      <alignment horizontal="center" vertical="center" wrapText="1"/>
    </xf>
    <xf numFmtId="0" fontId="171" fillId="68" borderId="25" xfId="712" applyFont="1" applyFill="1" applyBorder="1" applyAlignment="1">
      <alignment horizontal="center" vertical="center" wrapText="1"/>
    </xf>
    <xf numFmtId="0" fontId="171" fillId="68" borderId="24" xfId="712" applyFont="1" applyFill="1" applyBorder="1" applyAlignment="1">
      <alignment horizontal="center" vertical="center" wrapText="1"/>
    </xf>
    <xf numFmtId="0" fontId="171" fillId="68" borderId="26" xfId="712" applyFont="1" applyFill="1" applyBorder="1" applyAlignment="1">
      <alignment horizontal="center" vertical="center" wrapText="1"/>
    </xf>
    <xf numFmtId="0" fontId="185" fillId="68" borderId="14" xfId="712" applyFont="1" applyFill="1" applyBorder="1" applyAlignment="1">
      <alignment horizontal="center" vertical="center" wrapText="1"/>
    </xf>
    <xf numFmtId="0" fontId="185" fillId="68" borderId="11" xfId="712" applyFont="1" applyFill="1" applyBorder="1" applyAlignment="1">
      <alignment horizontal="center" vertical="center" wrapText="1"/>
    </xf>
    <xf numFmtId="0" fontId="185" fillId="68" borderId="16" xfId="712" applyFont="1" applyFill="1" applyBorder="1" applyAlignment="1">
      <alignment horizontal="center" vertical="center" wrapText="1"/>
    </xf>
    <xf numFmtId="0" fontId="71" fillId="68" borderId="25" xfId="713" applyFont="1" applyFill="1" applyBorder="1" applyAlignment="1">
      <alignment horizontal="center" vertical="center" wrapText="1"/>
    </xf>
    <xf numFmtId="0" fontId="71" fillId="68" borderId="24" xfId="713" applyFont="1" applyFill="1" applyBorder="1" applyAlignment="1">
      <alignment horizontal="center" vertical="center" wrapText="1"/>
    </xf>
    <xf numFmtId="0" fontId="71" fillId="68" borderId="26" xfId="713" applyFont="1" applyFill="1" applyBorder="1" applyAlignment="1">
      <alignment horizontal="center" vertical="center" wrapText="1"/>
    </xf>
    <xf numFmtId="0" fontId="63" fillId="68" borderId="14" xfId="713" applyFont="1" applyFill="1" applyBorder="1" applyAlignment="1">
      <alignment horizontal="center" vertical="center" wrapText="1"/>
    </xf>
    <xf numFmtId="0" fontId="63" fillId="68" borderId="11" xfId="713" applyFont="1" applyFill="1" applyBorder="1" applyAlignment="1">
      <alignment horizontal="center" vertical="center" wrapText="1"/>
    </xf>
    <xf numFmtId="0" fontId="63" fillId="68" borderId="16" xfId="713" applyFont="1" applyFill="1" applyBorder="1" applyAlignment="1">
      <alignment horizontal="center" vertical="center" wrapText="1"/>
    </xf>
    <xf numFmtId="174" fontId="203" fillId="25" borderId="0" xfId="0" applyFont="1" applyFill="1" applyAlignment="1">
      <alignment horizontal="justify" vertical="top" wrapText="1"/>
    </xf>
    <xf numFmtId="174" fontId="201" fillId="0" borderId="24" xfId="0" applyFont="1" applyBorder="1" applyAlignment="1">
      <alignment horizontal="left" vertical="center" wrapText="1"/>
    </xf>
    <xf numFmtId="174" fontId="186" fillId="68" borderId="37" xfId="0" applyFont="1" applyFill="1" applyBorder="1" applyAlignment="1">
      <alignment horizontal="center" vertical="center" wrapText="1"/>
    </xf>
    <xf numFmtId="174" fontId="186" fillId="68" borderId="0" xfId="0" applyFont="1" applyFill="1" applyAlignment="1">
      <alignment horizontal="center" vertical="center" wrapText="1"/>
    </xf>
    <xf numFmtId="174" fontId="171" fillId="68" borderId="0" xfId="0" applyFont="1" applyFill="1" applyAlignment="1">
      <alignment horizontal="center" vertical="center" wrapText="1"/>
    </xf>
    <xf numFmtId="174" fontId="51" fillId="68" borderId="0" xfId="413" applyFont="1" applyFill="1" applyAlignment="1">
      <alignment horizontal="center" vertical="center" wrapText="1"/>
    </xf>
    <xf numFmtId="174" fontId="37" fillId="68" borderId="0" xfId="413" applyFont="1" applyFill="1" applyAlignment="1">
      <alignment horizontal="center" wrapText="1"/>
    </xf>
    <xf numFmtId="174" fontId="166" fillId="68" borderId="0" xfId="413" applyFont="1" applyFill="1" applyAlignment="1">
      <alignment horizontal="center" vertical="center" wrapText="1"/>
    </xf>
    <xf numFmtId="174" fontId="71" fillId="68" borderId="0" xfId="0" applyFont="1" applyFill="1" applyAlignment="1">
      <alignment horizontal="center" vertical="center" wrapText="1"/>
    </xf>
    <xf numFmtId="174" fontId="60" fillId="25" borderId="0" xfId="0" applyFont="1" applyFill="1" applyAlignment="1">
      <alignment horizontal="left" vertical="center" wrapText="1"/>
    </xf>
    <xf numFmtId="174" fontId="68" fillId="68" borderId="0" xfId="0" applyFont="1" applyFill="1" applyAlignment="1">
      <alignment horizontal="center" vertical="center" wrapText="1"/>
    </xf>
    <xf numFmtId="174" fontId="171" fillId="68" borderId="0" xfId="0" applyFont="1" applyFill="1" applyAlignment="1">
      <alignment horizontal="center" vertical="top" wrapText="1"/>
    </xf>
    <xf numFmtId="174" fontId="252" fillId="25" borderId="0" xfId="0" applyFont="1" applyFill="1" applyAlignment="1">
      <alignment horizontal="justify" vertical="top" wrapText="1"/>
    </xf>
    <xf numFmtId="174" fontId="252" fillId="25" borderId="0" xfId="0" applyFont="1" applyFill="1" applyAlignment="1">
      <alignment horizontal="justify" vertical="top"/>
    </xf>
    <xf numFmtId="174" fontId="73" fillId="68" borderId="0" xfId="0" applyFont="1" applyFill="1" applyAlignment="1">
      <alignment horizontal="center" vertical="center" wrapText="1"/>
    </xf>
    <xf numFmtId="174" fontId="166" fillId="68" borderId="0" xfId="0" applyFont="1" applyFill="1" applyAlignment="1">
      <alignment horizontal="center" vertical="top" wrapText="1"/>
    </xf>
    <xf numFmtId="0" fontId="43" fillId="0" borderId="0" xfId="549" applyFont="1" applyAlignment="1">
      <alignment horizontal="left" vertical="center"/>
    </xf>
    <xf numFmtId="0" fontId="42" fillId="68" borderId="0" xfId="549" applyFont="1" applyFill="1" applyAlignment="1">
      <alignment horizontal="center" vertical="center" wrapText="1"/>
    </xf>
    <xf numFmtId="174" fontId="36" fillId="0" borderId="0" xfId="0" applyFont="1" applyAlignment="1">
      <alignment horizontal="left" vertical="center" wrapText="1" readingOrder="1"/>
    </xf>
    <xf numFmtId="174" fontId="43" fillId="25" borderId="0" xfId="419" applyFont="1" applyFill="1" applyAlignment="1">
      <alignment horizontal="left" vertical="center" wrapText="1"/>
    </xf>
    <xf numFmtId="174" fontId="43" fillId="25" borderId="0" xfId="419" applyFont="1" applyFill="1" applyAlignment="1">
      <alignment horizontal="left" vertical="center"/>
    </xf>
    <xf numFmtId="174" fontId="68" fillId="68" borderId="0" xfId="417" applyFont="1" applyFill="1" applyAlignment="1">
      <alignment horizontal="center" vertical="center" wrapText="1"/>
    </xf>
    <xf numFmtId="174" fontId="42" fillId="68" borderId="0" xfId="417" applyFont="1" applyFill="1" applyAlignment="1">
      <alignment horizontal="center" vertical="center" wrapText="1"/>
    </xf>
    <xf numFmtId="49" fontId="42" fillId="68" borderId="0" xfId="0" applyNumberFormat="1" applyFont="1" applyFill="1" applyAlignment="1">
      <alignment horizontal="center" vertical="center" wrapText="1"/>
    </xf>
    <xf numFmtId="174" fontId="51" fillId="68" borderId="12" xfId="421" applyFont="1" applyFill="1" applyBorder="1" applyAlignment="1">
      <alignment horizontal="center" vertical="center" wrapText="1"/>
    </xf>
    <xf numFmtId="174" fontId="60" fillId="25" borderId="0" xfId="421" applyFont="1" applyFill="1" applyAlignment="1">
      <alignment horizontal="left" vertical="top" wrapText="1"/>
    </xf>
    <xf numFmtId="174" fontId="71" fillId="68" borderId="0" xfId="606" applyFont="1" applyFill="1" applyAlignment="1">
      <alignment horizontal="center" vertical="center" wrapText="1"/>
    </xf>
    <xf numFmtId="174" fontId="43" fillId="0" borderId="0" xfId="603" applyFont="1" applyAlignment="1">
      <alignment horizontal="left" vertical="top" wrapText="1"/>
    </xf>
    <xf numFmtId="174" fontId="147" fillId="59" borderId="23" xfId="603" applyFont="1" applyFill="1" applyBorder="1" applyAlignment="1">
      <alignment horizontal="center" vertical="center" wrapText="1"/>
    </xf>
    <xf numFmtId="174" fontId="147" fillId="59" borderId="33" xfId="603" applyFont="1" applyFill="1" applyBorder="1" applyAlignment="1">
      <alignment horizontal="center" vertical="center" wrapText="1"/>
    </xf>
    <xf numFmtId="174" fontId="147" fillId="59" borderId="32" xfId="603" applyFont="1" applyFill="1" applyBorder="1" applyAlignment="1">
      <alignment horizontal="center" vertical="center" wrapText="1"/>
    </xf>
    <xf numFmtId="174" fontId="68" fillId="68" borderId="0" xfId="606" applyFont="1" applyFill="1" applyAlignment="1">
      <alignment horizontal="center" vertical="center" wrapText="1"/>
    </xf>
    <xf numFmtId="174" fontId="63" fillId="59" borderId="0" xfId="0" applyFont="1" applyFill="1" applyAlignment="1">
      <alignment horizontal="center" wrapText="1"/>
    </xf>
    <xf numFmtId="174" fontId="68" fillId="59" borderId="0" xfId="0" applyFont="1" applyFill="1" applyAlignment="1">
      <alignment horizontal="center" vertical="center" wrapText="1"/>
    </xf>
    <xf numFmtId="43" fontId="65" fillId="59" borderId="25" xfId="0" applyNumberFormat="1" applyFont="1" applyFill="1" applyBorder="1" applyAlignment="1">
      <alignment horizontal="center" vertical="center" wrapText="1"/>
    </xf>
    <xf numFmtId="43" fontId="65" fillId="59" borderId="24" xfId="0" applyNumberFormat="1" applyFont="1" applyFill="1" applyBorder="1" applyAlignment="1">
      <alignment horizontal="center" vertical="center" wrapText="1"/>
    </xf>
    <xf numFmtId="43" fontId="65" fillId="59" borderId="26" xfId="0" applyNumberFormat="1" applyFont="1" applyFill="1" applyBorder="1" applyAlignment="1">
      <alignment horizontal="center" vertical="center" wrapText="1"/>
    </xf>
    <xf numFmtId="174" fontId="37" fillId="59" borderId="0" xfId="0" applyFont="1" applyFill="1" applyAlignment="1">
      <alignment horizontal="center" vertical="center" wrapText="1"/>
    </xf>
    <xf numFmtId="174" fontId="249" fillId="25" borderId="0" xfId="0" applyFont="1" applyFill="1" applyAlignment="1">
      <alignment horizontal="justify" vertical="top" wrapText="1"/>
    </xf>
    <xf numFmtId="0" fontId="185" fillId="68" borderId="0" xfId="0" applyNumberFormat="1" applyFont="1" applyFill="1" applyAlignment="1">
      <alignment horizontal="center" vertical="center" wrapText="1"/>
    </xf>
    <xf numFmtId="0" fontId="185" fillId="68" borderId="0" xfId="0" applyNumberFormat="1" applyFont="1" applyFill="1" applyAlignment="1">
      <alignment horizontal="center" vertical="center"/>
    </xf>
    <xf numFmtId="174" fontId="4" fillId="25" borderId="0" xfId="0" applyFont="1" applyFill="1" applyAlignment="1">
      <alignment horizontal="left" vertical="top" wrapText="1"/>
    </xf>
    <xf numFmtId="181" fontId="60" fillId="25" borderId="0" xfId="0" applyNumberFormat="1" applyFont="1" applyFill="1" applyAlignment="1">
      <alignment horizontal="justify" vertical="top" wrapText="1"/>
    </xf>
    <xf numFmtId="174" fontId="37" fillId="68" borderId="12" xfId="0" applyFont="1" applyFill="1" applyBorder="1" applyAlignment="1">
      <alignment horizontal="center" vertical="center" wrapText="1"/>
    </xf>
    <xf numFmtId="49" fontId="61" fillId="25" borderId="25" xfId="0" applyNumberFormat="1" applyFont="1" applyFill="1" applyBorder="1" applyAlignment="1">
      <alignment horizontal="left" vertical="center" wrapText="1"/>
    </xf>
    <xf numFmtId="49" fontId="61" fillId="25" borderId="24" xfId="0" applyNumberFormat="1" applyFont="1" applyFill="1" applyBorder="1" applyAlignment="1">
      <alignment horizontal="left" vertical="center" wrapText="1"/>
    </xf>
    <xf numFmtId="174" fontId="23" fillId="0" borderId="0" xfId="0" applyFont="1" applyAlignment="1">
      <alignment horizontal="center"/>
    </xf>
    <xf numFmtId="174" fontId="95" fillId="25" borderId="0" xfId="0" applyFont="1" applyFill="1" applyAlignment="1">
      <alignment horizontal="left" vertical="top" wrapText="1"/>
    </xf>
    <xf numFmtId="174" fontId="153" fillId="25" borderId="0" xfId="0" applyFont="1" applyFill="1" applyAlignment="1">
      <alignment horizontal="justify" vertical="justify" wrapText="1"/>
    </xf>
    <xf numFmtId="174" fontId="171" fillId="68" borderId="25" xfId="0" applyFont="1" applyFill="1" applyBorder="1" applyAlignment="1">
      <alignment horizontal="center" vertical="center" wrapText="1"/>
    </xf>
    <xf numFmtId="174" fontId="171" fillId="68" borderId="24" xfId="0" applyFont="1" applyFill="1" applyBorder="1" applyAlignment="1">
      <alignment horizontal="center" vertical="center" wrapText="1"/>
    </xf>
    <xf numFmtId="174" fontId="171" fillId="68" borderId="26" xfId="0" applyFont="1" applyFill="1" applyBorder="1" applyAlignment="1">
      <alignment horizontal="center" vertical="center" wrapText="1"/>
    </xf>
    <xf numFmtId="174" fontId="171" fillId="68" borderId="14" xfId="0" applyFont="1" applyFill="1" applyBorder="1" applyAlignment="1">
      <alignment horizontal="center" vertical="center" wrapText="1"/>
    </xf>
    <xf numFmtId="174" fontId="171" fillId="68" borderId="11" xfId="0" applyFont="1" applyFill="1" applyBorder="1" applyAlignment="1">
      <alignment horizontal="center" vertical="center" wrapText="1"/>
    </xf>
    <xf numFmtId="174" fontId="171" fillId="68" borderId="16" xfId="0" applyFont="1" applyFill="1" applyBorder="1" applyAlignment="1">
      <alignment horizontal="center" vertical="center" wrapText="1"/>
    </xf>
    <xf numFmtId="174" fontId="171" fillId="59" borderId="0" xfId="0" applyFont="1" applyFill="1" applyAlignment="1">
      <alignment horizontal="center" vertical="center" wrapText="1"/>
    </xf>
    <xf numFmtId="174" fontId="180" fillId="0" borderId="0" xfId="0" applyFont="1" applyAlignment="1">
      <alignment horizontal="center" vertical="center" wrapText="1"/>
    </xf>
    <xf numFmtId="49" fontId="185" fillId="68" borderId="0" xfId="0" applyNumberFormat="1" applyFont="1" applyFill="1" applyAlignment="1">
      <alignment horizontal="center" vertical="center" wrapText="1"/>
    </xf>
    <xf numFmtId="49" fontId="147" fillId="68" borderId="0" xfId="0" applyNumberFormat="1" applyFont="1" applyFill="1" applyAlignment="1">
      <alignment horizontal="center" vertical="center" wrapText="1"/>
    </xf>
    <xf numFmtId="0" fontId="147" fillId="68" borderId="0" xfId="0" applyNumberFormat="1" applyFont="1" applyFill="1" applyAlignment="1">
      <alignment horizontal="center" vertical="center" wrapText="1"/>
    </xf>
    <xf numFmtId="174" fontId="147" fillId="68" borderId="0" xfId="0" applyFont="1" applyFill="1" applyAlignment="1">
      <alignment horizontal="center" vertical="center" wrapText="1"/>
    </xf>
    <xf numFmtId="49" fontId="165" fillId="25" borderId="25" xfId="0" applyNumberFormat="1" applyFont="1" applyFill="1" applyBorder="1" applyAlignment="1">
      <alignment horizontal="left"/>
    </xf>
    <xf numFmtId="49" fontId="165" fillId="25" borderId="0" xfId="0" applyNumberFormat="1" applyFont="1" applyFill="1" applyAlignment="1">
      <alignment horizontal="left"/>
    </xf>
    <xf numFmtId="0" fontId="63" fillId="56" borderId="23" xfId="2466" applyFont="1" applyFill="1" applyBorder="1" applyAlignment="1">
      <alignment horizontal="center" vertical="center" wrapText="1"/>
    </xf>
    <xf numFmtId="0" fontId="63" fillId="56" borderId="32" xfId="2466" applyFont="1" applyFill="1" applyBorder="1" applyAlignment="1">
      <alignment horizontal="center" vertical="center" wrapText="1"/>
    </xf>
    <xf numFmtId="174" fontId="68" fillId="56" borderId="12" xfId="359" applyFont="1" applyFill="1" applyBorder="1" applyAlignment="1">
      <alignment horizontal="center" vertical="center" wrapText="1"/>
    </xf>
    <xf numFmtId="0" fontId="116" fillId="56" borderId="31" xfId="2466" applyFont="1" applyFill="1" applyBorder="1" applyAlignment="1">
      <alignment horizontal="center" vertical="center"/>
    </xf>
    <xf numFmtId="0" fontId="116" fillId="56" borderId="0" xfId="2466" applyFont="1" applyFill="1" applyAlignment="1">
      <alignment horizontal="center" vertical="center"/>
    </xf>
    <xf numFmtId="0" fontId="63" fillId="56" borderId="34" xfId="2466" applyFont="1" applyFill="1" applyBorder="1" applyAlignment="1">
      <alignment horizontal="center" vertical="center" wrapText="1"/>
    </xf>
    <xf numFmtId="0" fontId="63" fillId="56" borderId="13" xfId="2466" applyFont="1" applyFill="1" applyBorder="1" applyAlignment="1">
      <alignment horizontal="center" vertical="center" wrapText="1"/>
    </xf>
    <xf numFmtId="0" fontId="63" fillId="56" borderId="23" xfId="2466" applyFont="1" applyFill="1" applyBorder="1" applyAlignment="1">
      <alignment horizontal="center" vertical="center"/>
    </xf>
    <xf numFmtId="0" fontId="63" fillId="56" borderId="32" xfId="2466" applyFont="1" applyFill="1" applyBorder="1" applyAlignment="1">
      <alignment horizontal="center" vertical="center"/>
    </xf>
    <xf numFmtId="0" fontId="63" fillId="56" borderId="12" xfId="2466" applyFont="1" applyFill="1" applyBorder="1" applyAlignment="1">
      <alignment horizontal="center" vertical="center"/>
    </xf>
    <xf numFmtId="41" fontId="68" fillId="56" borderId="12" xfId="2466" applyNumberFormat="1" applyFont="1" applyFill="1" applyBorder="1" applyAlignment="1">
      <alignment horizontal="center" vertical="center" wrapText="1"/>
    </xf>
    <xf numFmtId="0" fontId="63" fillId="56" borderId="12" xfId="2466" applyFont="1" applyFill="1" applyBorder="1" applyAlignment="1">
      <alignment horizontal="center" vertical="center" wrapText="1"/>
    </xf>
    <xf numFmtId="174" fontId="63" fillId="58" borderId="12" xfId="0" applyFont="1" applyFill="1" applyBorder="1" applyAlignment="1">
      <alignment horizontal="center" vertical="center" wrapText="1"/>
    </xf>
    <xf numFmtId="174" fontId="63" fillId="56" borderId="12" xfId="359" applyFont="1" applyFill="1" applyBorder="1" applyAlignment="1">
      <alignment horizontal="center" vertical="center" wrapText="1"/>
    </xf>
    <xf numFmtId="0" fontId="71" fillId="71" borderId="23" xfId="2466" applyFont="1" applyFill="1" applyBorder="1" applyAlignment="1">
      <alignment horizontal="center" vertical="center"/>
    </xf>
    <xf numFmtId="0" fontId="71" fillId="71" borderId="33" xfId="2466" applyFont="1" applyFill="1" applyBorder="1" applyAlignment="1">
      <alignment horizontal="center" vertical="center"/>
    </xf>
    <xf numFmtId="0" fontId="71" fillId="71" borderId="32" xfId="2466" applyFont="1" applyFill="1" applyBorder="1" applyAlignment="1">
      <alignment horizontal="center" vertical="center"/>
    </xf>
    <xf numFmtId="0" fontId="71" fillId="60" borderId="23" xfId="2466" applyFont="1" applyFill="1" applyBorder="1" applyAlignment="1">
      <alignment horizontal="center" vertical="center"/>
    </xf>
    <xf numFmtId="0" fontId="71" fillId="60" borderId="33" xfId="2466" applyFont="1" applyFill="1" applyBorder="1" applyAlignment="1">
      <alignment horizontal="center" vertical="center"/>
    </xf>
    <xf numFmtId="0" fontId="71" fillId="60" borderId="32" xfId="2466" applyFont="1" applyFill="1" applyBorder="1" applyAlignment="1">
      <alignment horizontal="center" vertical="center"/>
    </xf>
    <xf numFmtId="0" fontId="63" fillId="56" borderId="33" xfId="2466" applyFont="1" applyFill="1" applyBorder="1" applyAlignment="1">
      <alignment horizontal="center" vertical="center" wrapText="1"/>
    </xf>
    <xf numFmtId="0" fontId="71" fillId="56" borderId="23" xfId="2466" applyFont="1" applyFill="1" applyBorder="1" applyAlignment="1">
      <alignment horizontal="center" vertical="center"/>
    </xf>
    <xf numFmtId="0" fontId="71" fillId="56" borderId="33" xfId="2466" applyFont="1" applyFill="1" applyBorder="1" applyAlignment="1">
      <alignment horizontal="center" vertical="center"/>
    </xf>
    <xf numFmtId="0" fontId="71" fillId="56" borderId="32" xfId="2466" applyFont="1" applyFill="1" applyBorder="1" applyAlignment="1">
      <alignment horizontal="center" vertical="center"/>
    </xf>
    <xf numFmtId="0" fontId="68" fillId="56" borderId="12" xfId="2466" applyFont="1" applyFill="1" applyBorder="1" applyAlignment="1">
      <alignment horizontal="center" vertical="center" wrapText="1"/>
    </xf>
    <xf numFmtId="41" fontId="121" fillId="58" borderId="14" xfId="2466" applyNumberFormat="1" applyFont="1" applyFill="1" applyBorder="1" applyAlignment="1">
      <alignment horizontal="center" vertical="center" wrapText="1"/>
    </xf>
    <xf numFmtId="41" fontId="121" fillId="58" borderId="11" xfId="2466" applyNumberFormat="1" applyFont="1" applyFill="1" applyBorder="1" applyAlignment="1">
      <alignment horizontal="center" vertical="center" wrapText="1"/>
    </xf>
    <xf numFmtId="174" fontId="122" fillId="0" borderId="34" xfId="0" applyFont="1" applyBorder="1" applyAlignment="1">
      <alignment horizontal="center" vertical="center" wrapText="1"/>
    </xf>
    <xf numFmtId="174" fontId="122" fillId="0" borderId="15" xfId="0" applyFont="1" applyBorder="1" applyAlignment="1">
      <alignment horizontal="center" vertical="center" wrapText="1"/>
    </xf>
    <xf numFmtId="174" fontId="122" fillId="0" borderId="13" xfId="0" applyFont="1" applyBorder="1" applyAlignment="1">
      <alignment horizontal="center" vertical="center" wrapText="1"/>
    </xf>
    <xf numFmtId="0" fontId="186" fillId="68" borderId="0" xfId="408" applyFont="1" applyFill="1" applyAlignment="1">
      <alignment horizontal="center" vertical="center" wrapText="1"/>
    </xf>
    <xf numFmtId="49" fontId="141" fillId="68" borderId="0" xfId="408" applyNumberFormat="1" applyFont="1" applyFill="1" applyAlignment="1">
      <alignment horizontal="center" vertical="center" wrapText="1"/>
    </xf>
    <xf numFmtId="0" fontId="141" fillId="68" borderId="0" xfId="408" applyFont="1" applyFill="1" applyAlignment="1">
      <alignment horizontal="center" vertical="center" wrapText="1"/>
    </xf>
    <xf numFmtId="0" fontId="176" fillId="68" borderId="0" xfId="408" applyFont="1" applyFill="1" applyAlignment="1">
      <alignment horizontal="center" vertical="center" wrapText="1"/>
    </xf>
    <xf numFmtId="0" fontId="165" fillId="0" borderId="0" xfId="889" applyFont="1" applyAlignment="1">
      <alignment horizontal="center"/>
    </xf>
    <xf numFmtId="174" fontId="273" fillId="25" borderId="0" xfId="0" applyFont="1" applyFill="1" applyAlignment="1">
      <alignment horizontal="justify" vertical="top" wrapText="1"/>
    </xf>
    <xf numFmtId="174" fontId="271" fillId="25" borderId="0" xfId="0" applyFont="1" applyFill="1" applyAlignment="1">
      <alignment horizontal="justify" vertical="top" wrapText="1"/>
    </xf>
  </cellXfs>
  <cellStyles count="2614">
    <cellStyle name="20% - Accent1" xfId="1112" xr:uid="{00000000-0005-0000-0000-000000000000}"/>
    <cellStyle name="20% - Accent1 2" xfId="1" xr:uid="{00000000-0005-0000-0000-000001000000}"/>
    <cellStyle name="20% - Accent2" xfId="1116" xr:uid="{00000000-0005-0000-0000-000002000000}"/>
    <cellStyle name="20% - Accent2 2" xfId="2" xr:uid="{00000000-0005-0000-0000-000003000000}"/>
    <cellStyle name="20% - Accent3" xfId="1120" xr:uid="{00000000-0005-0000-0000-000004000000}"/>
    <cellStyle name="20% - Accent3 2" xfId="3" xr:uid="{00000000-0005-0000-0000-000005000000}"/>
    <cellStyle name="20% - Accent4" xfId="1124" xr:uid="{00000000-0005-0000-0000-000006000000}"/>
    <cellStyle name="20% - Accent4 2" xfId="4" xr:uid="{00000000-0005-0000-0000-000007000000}"/>
    <cellStyle name="20% - Accent5" xfId="1128" xr:uid="{00000000-0005-0000-0000-000008000000}"/>
    <cellStyle name="20% - Accent5 2" xfId="5" xr:uid="{00000000-0005-0000-0000-000009000000}"/>
    <cellStyle name="20% - Accent6" xfId="1132" xr:uid="{00000000-0005-0000-0000-00000A000000}"/>
    <cellStyle name="20% - Accent6 2" xfId="6" xr:uid="{00000000-0005-0000-0000-00000B000000}"/>
    <cellStyle name="20% - Énfasis1 2" xfId="7" xr:uid="{00000000-0005-0000-0000-00000C000000}"/>
    <cellStyle name="20% - Énfasis1 2 2" xfId="8" xr:uid="{00000000-0005-0000-0000-00000D000000}"/>
    <cellStyle name="20% - Énfasis2 2" xfId="9" xr:uid="{00000000-0005-0000-0000-00000E000000}"/>
    <cellStyle name="20% - Énfasis2 2 2" xfId="10" xr:uid="{00000000-0005-0000-0000-00000F000000}"/>
    <cellStyle name="20% - Énfasis3 2" xfId="11" xr:uid="{00000000-0005-0000-0000-000010000000}"/>
    <cellStyle name="20% - Énfasis3 2 2" xfId="12" xr:uid="{00000000-0005-0000-0000-000011000000}"/>
    <cellStyle name="20% - Énfasis4 2" xfId="13" xr:uid="{00000000-0005-0000-0000-000012000000}"/>
    <cellStyle name="20% - Énfasis4 2 2" xfId="14" xr:uid="{00000000-0005-0000-0000-000013000000}"/>
    <cellStyle name="20% - Énfasis5 2" xfId="15" xr:uid="{00000000-0005-0000-0000-000014000000}"/>
    <cellStyle name="20% - Énfasis5 2 2" xfId="16" xr:uid="{00000000-0005-0000-0000-000015000000}"/>
    <cellStyle name="20% - Énfasis6 2" xfId="17" xr:uid="{00000000-0005-0000-0000-000016000000}"/>
    <cellStyle name="20% - Énfasis6 2 2" xfId="18" xr:uid="{00000000-0005-0000-0000-000017000000}"/>
    <cellStyle name="40% - Accent1" xfId="1113" xr:uid="{00000000-0005-0000-0000-000018000000}"/>
    <cellStyle name="40% - Accent1 2" xfId="19" xr:uid="{00000000-0005-0000-0000-000019000000}"/>
    <cellStyle name="40% - Accent2" xfId="1117" xr:uid="{00000000-0005-0000-0000-00001A000000}"/>
    <cellStyle name="40% - Accent2 2" xfId="20" xr:uid="{00000000-0005-0000-0000-00001B000000}"/>
    <cellStyle name="40% - Accent3" xfId="1121" xr:uid="{00000000-0005-0000-0000-00001C000000}"/>
    <cellStyle name="40% - Accent3 2" xfId="21" xr:uid="{00000000-0005-0000-0000-00001D000000}"/>
    <cellStyle name="40% - Accent4" xfId="1125" xr:uid="{00000000-0005-0000-0000-00001E000000}"/>
    <cellStyle name="40% - Accent4 2" xfId="22" xr:uid="{00000000-0005-0000-0000-00001F000000}"/>
    <cellStyle name="40% - Accent5" xfId="1129" xr:uid="{00000000-0005-0000-0000-000020000000}"/>
    <cellStyle name="40% - Accent5 2" xfId="23" xr:uid="{00000000-0005-0000-0000-000021000000}"/>
    <cellStyle name="40% - Accent6" xfId="1133" xr:uid="{00000000-0005-0000-0000-000022000000}"/>
    <cellStyle name="40% - Accent6 2" xfId="24" xr:uid="{00000000-0005-0000-0000-000023000000}"/>
    <cellStyle name="40% - Énfasis1 2" xfId="25" xr:uid="{00000000-0005-0000-0000-000024000000}"/>
    <cellStyle name="40% - Énfasis1 2 2" xfId="26" xr:uid="{00000000-0005-0000-0000-000025000000}"/>
    <cellStyle name="40% - Énfasis2 2" xfId="27" xr:uid="{00000000-0005-0000-0000-000026000000}"/>
    <cellStyle name="40% - Énfasis2 2 2" xfId="28" xr:uid="{00000000-0005-0000-0000-000027000000}"/>
    <cellStyle name="40% - Énfasis3 2" xfId="29" xr:uid="{00000000-0005-0000-0000-000028000000}"/>
    <cellStyle name="40% - Énfasis3 2 2" xfId="30" xr:uid="{00000000-0005-0000-0000-000029000000}"/>
    <cellStyle name="40% - Énfasis4 2" xfId="31" xr:uid="{00000000-0005-0000-0000-00002A000000}"/>
    <cellStyle name="40% - Énfasis4 2 2" xfId="32" xr:uid="{00000000-0005-0000-0000-00002B000000}"/>
    <cellStyle name="40% - Énfasis5 2" xfId="33" xr:uid="{00000000-0005-0000-0000-00002C000000}"/>
    <cellStyle name="40% - Énfasis5 2 2" xfId="34" xr:uid="{00000000-0005-0000-0000-00002D000000}"/>
    <cellStyle name="40% - Énfasis6 2" xfId="35" xr:uid="{00000000-0005-0000-0000-00002E000000}"/>
    <cellStyle name="40% - Énfasis6 2 2" xfId="36" xr:uid="{00000000-0005-0000-0000-00002F000000}"/>
    <cellStyle name="60% - Accent1" xfId="1114" xr:uid="{00000000-0005-0000-0000-000030000000}"/>
    <cellStyle name="60% - Accent1 2" xfId="37" xr:uid="{00000000-0005-0000-0000-000031000000}"/>
    <cellStyle name="60% - Accent2" xfId="1118" xr:uid="{00000000-0005-0000-0000-000032000000}"/>
    <cellStyle name="60% - Accent2 2" xfId="38" xr:uid="{00000000-0005-0000-0000-000033000000}"/>
    <cellStyle name="60% - Accent3" xfId="1122" xr:uid="{00000000-0005-0000-0000-000034000000}"/>
    <cellStyle name="60% - Accent3 2" xfId="39" xr:uid="{00000000-0005-0000-0000-000035000000}"/>
    <cellStyle name="60% - Accent4" xfId="1126" xr:uid="{00000000-0005-0000-0000-000036000000}"/>
    <cellStyle name="60% - Accent4 2" xfId="40" xr:uid="{00000000-0005-0000-0000-000037000000}"/>
    <cellStyle name="60% - Accent5" xfId="1130" xr:uid="{00000000-0005-0000-0000-000038000000}"/>
    <cellStyle name="60% - Accent5 2" xfId="41" xr:uid="{00000000-0005-0000-0000-000039000000}"/>
    <cellStyle name="60% - Accent6" xfId="1134" xr:uid="{00000000-0005-0000-0000-00003A000000}"/>
    <cellStyle name="60% - Accent6 2" xfId="42" xr:uid="{00000000-0005-0000-0000-00003B000000}"/>
    <cellStyle name="60% - Énfasis1 2" xfId="43" xr:uid="{00000000-0005-0000-0000-00003C000000}"/>
    <cellStyle name="60% - Énfasis1 2 2" xfId="44" xr:uid="{00000000-0005-0000-0000-00003D000000}"/>
    <cellStyle name="60% - Énfasis2 2" xfId="45" xr:uid="{00000000-0005-0000-0000-00003E000000}"/>
    <cellStyle name="60% - Énfasis2 2 2" xfId="46" xr:uid="{00000000-0005-0000-0000-00003F000000}"/>
    <cellStyle name="60% - Énfasis3 2" xfId="47" xr:uid="{00000000-0005-0000-0000-000040000000}"/>
    <cellStyle name="60% - Énfasis3 2 2" xfId="48" xr:uid="{00000000-0005-0000-0000-000041000000}"/>
    <cellStyle name="60% - Énfasis4 2" xfId="49" xr:uid="{00000000-0005-0000-0000-000042000000}"/>
    <cellStyle name="60% - Énfasis4 2 2" xfId="50" xr:uid="{00000000-0005-0000-0000-000043000000}"/>
    <cellStyle name="60% - Énfasis5 2" xfId="51" xr:uid="{00000000-0005-0000-0000-000044000000}"/>
    <cellStyle name="60% - Énfasis5 2 2" xfId="52" xr:uid="{00000000-0005-0000-0000-000045000000}"/>
    <cellStyle name="60% - Énfasis6 2" xfId="53" xr:uid="{00000000-0005-0000-0000-000046000000}"/>
    <cellStyle name="60% - Énfasis6 2 2" xfId="54" xr:uid="{00000000-0005-0000-0000-000047000000}"/>
    <cellStyle name="Accent1" xfId="1111" xr:uid="{00000000-0005-0000-0000-000048000000}"/>
    <cellStyle name="Accent1 2" xfId="55" xr:uid="{00000000-0005-0000-0000-000049000000}"/>
    <cellStyle name="Accent2" xfId="1115" xr:uid="{00000000-0005-0000-0000-00004A000000}"/>
    <cellStyle name="Accent2 2" xfId="56" xr:uid="{00000000-0005-0000-0000-00004B000000}"/>
    <cellStyle name="Accent3" xfId="1119" xr:uid="{00000000-0005-0000-0000-00004C000000}"/>
    <cellStyle name="Accent3 2" xfId="57" xr:uid="{00000000-0005-0000-0000-00004D000000}"/>
    <cellStyle name="Accent4" xfId="1123" xr:uid="{00000000-0005-0000-0000-00004E000000}"/>
    <cellStyle name="Accent4 2" xfId="58" xr:uid="{00000000-0005-0000-0000-00004F000000}"/>
    <cellStyle name="Accent5" xfId="1127" xr:uid="{00000000-0005-0000-0000-000050000000}"/>
    <cellStyle name="Accent5 2" xfId="59" xr:uid="{00000000-0005-0000-0000-000051000000}"/>
    <cellStyle name="Accent6" xfId="1131" xr:uid="{00000000-0005-0000-0000-000052000000}"/>
    <cellStyle name="Accent6 2" xfId="60" xr:uid="{00000000-0005-0000-0000-000053000000}"/>
    <cellStyle name="Bad" xfId="1105" xr:uid="{00000000-0005-0000-0000-000054000000}"/>
    <cellStyle name="Bad 2" xfId="61" xr:uid="{00000000-0005-0000-0000-000055000000}"/>
    <cellStyle name="Buena 2" xfId="62" xr:uid="{00000000-0005-0000-0000-000056000000}"/>
    <cellStyle name="Buena 2 2" xfId="63" xr:uid="{00000000-0005-0000-0000-000057000000}"/>
    <cellStyle name="Bueno" xfId="279" builtinId="26" customBuiltin="1"/>
    <cellStyle name="Calculation" xfId="1108" xr:uid="{00000000-0005-0000-0000-000059000000}"/>
    <cellStyle name="Calculation 2" xfId="64" xr:uid="{00000000-0005-0000-0000-00005A000000}"/>
    <cellStyle name="Calculation 2 2" xfId="2532" xr:uid="{00000000-0005-0000-0000-00005B000000}"/>
    <cellStyle name="Calculation 3" xfId="2528" xr:uid="{00000000-0005-0000-0000-00005C000000}"/>
    <cellStyle name="Cálculo 2" xfId="65" xr:uid="{00000000-0005-0000-0000-00005D000000}"/>
    <cellStyle name="Cálculo 2 2" xfId="66" xr:uid="{00000000-0005-0000-0000-00005E000000}"/>
    <cellStyle name="Cálculo 2 2 2" xfId="2533" xr:uid="{00000000-0005-0000-0000-00005F000000}"/>
    <cellStyle name="Cálculo 2 3" xfId="2523" xr:uid="{00000000-0005-0000-0000-000060000000}"/>
    <cellStyle name="Celda de comprobación" xfId="71" builtinId="23" customBuiltin="1"/>
    <cellStyle name="Celda de comprobación 2" xfId="67" xr:uid="{00000000-0005-0000-0000-000062000000}"/>
    <cellStyle name="Celda de comprobación 2 2" xfId="68" xr:uid="{00000000-0005-0000-0000-000063000000}"/>
    <cellStyle name="Celda vinculada" xfId="292" builtinId="24" customBuiltin="1"/>
    <cellStyle name="Celda vinculada 2" xfId="69" xr:uid="{00000000-0005-0000-0000-000065000000}"/>
    <cellStyle name="Celda vinculada 2 2" xfId="70" xr:uid="{00000000-0005-0000-0000-000066000000}"/>
    <cellStyle name="Check Cell 2" xfId="72" xr:uid="{00000000-0005-0000-0000-000067000000}"/>
    <cellStyle name="Comma 10" xfId="73" xr:uid="{00000000-0005-0000-0000-000068000000}"/>
    <cellStyle name="Comma 11" xfId="74" xr:uid="{00000000-0005-0000-0000-000069000000}"/>
    <cellStyle name="Comma 12" xfId="75" xr:uid="{00000000-0005-0000-0000-00006A000000}"/>
    <cellStyle name="Comma 13" xfId="76" xr:uid="{00000000-0005-0000-0000-00006B000000}"/>
    <cellStyle name="Comma 14" xfId="77" xr:uid="{00000000-0005-0000-0000-00006C000000}"/>
    <cellStyle name="Comma 15" xfId="78" xr:uid="{00000000-0005-0000-0000-00006D000000}"/>
    <cellStyle name="Comma 16" xfId="79" xr:uid="{00000000-0005-0000-0000-00006E000000}"/>
    <cellStyle name="Comma 17" xfId="80" xr:uid="{00000000-0005-0000-0000-00006F000000}"/>
    <cellStyle name="Comma 18" xfId="81" xr:uid="{00000000-0005-0000-0000-000070000000}"/>
    <cellStyle name="Comma 19" xfId="82" xr:uid="{00000000-0005-0000-0000-000071000000}"/>
    <cellStyle name="Comma 2" xfId="83" xr:uid="{00000000-0005-0000-0000-000072000000}"/>
    <cellStyle name="Comma 2 2" xfId="84" xr:uid="{00000000-0005-0000-0000-000073000000}"/>
    <cellStyle name="Comma 2 2 2" xfId="85" xr:uid="{00000000-0005-0000-0000-000074000000}"/>
    <cellStyle name="Comma 2 2 2 2" xfId="86" xr:uid="{00000000-0005-0000-0000-000075000000}"/>
    <cellStyle name="Comma 2 2 2 2 2" xfId="87" xr:uid="{00000000-0005-0000-0000-000076000000}"/>
    <cellStyle name="Comma 2 2 2 2 2 2" xfId="88" xr:uid="{00000000-0005-0000-0000-000077000000}"/>
    <cellStyle name="Comma 2 2 2 2 2 2 2" xfId="89" xr:uid="{00000000-0005-0000-0000-000078000000}"/>
    <cellStyle name="Comma 2 2 2 2 2 2 2 2" xfId="90" xr:uid="{00000000-0005-0000-0000-000079000000}"/>
    <cellStyle name="Comma 2 2 2 2 2 2 2 2 2" xfId="91" xr:uid="{00000000-0005-0000-0000-00007A000000}"/>
    <cellStyle name="Comma 2 2 2 2 2 2 2 2 2 2" xfId="92" xr:uid="{00000000-0005-0000-0000-00007B000000}"/>
    <cellStyle name="Comma 2 2 2 2 2 2 2 2 2 2 2" xfId="93" xr:uid="{00000000-0005-0000-0000-00007C000000}"/>
    <cellStyle name="Comma 2 2 2 2 2 2 2 2 2 2 2 2" xfId="94" xr:uid="{00000000-0005-0000-0000-00007D000000}"/>
    <cellStyle name="Comma 2 2 2 2 2 2 2 2 2 3" xfId="95" xr:uid="{00000000-0005-0000-0000-00007E000000}"/>
    <cellStyle name="Comma 2 2 2 2 2 2 2 2 3" xfId="96" xr:uid="{00000000-0005-0000-0000-00007F000000}"/>
    <cellStyle name="Comma 2 2 2 2 2 2 2 2 3 2" xfId="97" xr:uid="{00000000-0005-0000-0000-000080000000}"/>
    <cellStyle name="Comma 2 2 2 2 2 2 2 3" xfId="98" xr:uid="{00000000-0005-0000-0000-000081000000}"/>
    <cellStyle name="Comma 2 2 2 2 2 2 2 3 2" xfId="99" xr:uid="{00000000-0005-0000-0000-000082000000}"/>
    <cellStyle name="Comma 2 2 2 2 2 2 2 3 2 2" xfId="100" xr:uid="{00000000-0005-0000-0000-000083000000}"/>
    <cellStyle name="Comma 2 2 2 2 2 2 2 4" xfId="101" xr:uid="{00000000-0005-0000-0000-000084000000}"/>
    <cellStyle name="Comma 2 2 2 2 2 2 3" xfId="102" xr:uid="{00000000-0005-0000-0000-000085000000}"/>
    <cellStyle name="Comma 2 2 2 2 2 2 3 2" xfId="103" xr:uid="{00000000-0005-0000-0000-000086000000}"/>
    <cellStyle name="Comma 2 2 2 2 2 2 3 2 2" xfId="104" xr:uid="{00000000-0005-0000-0000-000087000000}"/>
    <cellStyle name="Comma 2 2 2 2 2 2 3 2 2 2" xfId="105" xr:uid="{00000000-0005-0000-0000-000088000000}"/>
    <cellStyle name="Comma 2 2 2 2 2 2 3 3" xfId="106" xr:uid="{00000000-0005-0000-0000-000089000000}"/>
    <cellStyle name="Comma 2 2 2 2 2 2 4" xfId="107" xr:uid="{00000000-0005-0000-0000-00008A000000}"/>
    <cellStyle name="Comma 2 2 2 2 2 2 4 2" xfId="108" xr:uid="{00000000-0005-0000-0000-00008B000000}"/>
    <cellStyle name="Comma 2 2 2 2 2 3" xfId="109" xr:uid="{00000000-0005-0000-0000-00008C000000}"/>
    <cellStyle name="Comma 2 2 2 2 2 3 2" xfId="110" xr:uid="{00000000-0005-0000-0000-00008D000000}"/>
    <cellStyle name="Comma 2 2 2 2 2 3 2 2" xfId="111" xr:uid="{00000000-0005-0000-0000-00008E000000}"/>
    <cellStyle name="Comma 2 2 2 2 2 3 2 2 2" xfId="112" xr:uid="{00000000-0005-0000-0000-00008F000000}"/>
    <cellStyle name="Comma 2 2 2 2 2 3 2 2 2 2" xfId="113" xr:uid="{00000000-0005-0000-0000-000090000000}"/>
    <cellStyle name="Comma 2 2 2 2 2 3 2 3" xfId="114" xr:uid="{00000000-0005-0000-0000-000091000000}"/>
    <cellStyle name="Comma 2 2 2 2 2 3 3" xfId="115" xr:uid="{00000000-0005-0000-0000-000092000000}"/>
    <cellStyle name="Comma 2 2 2 2 2 3 3 2" xfId="116" xr:uid="{00000000-0005-0000-0000-000093000000}"/>
    <cellStyle name="Comma 2 2 2 2 2 4" xfId="117" xr:uid="{00000000-0005-0000-0000-000094000000}"/>
    <cellStyle name="Comma 2 2 2 2 2 4 2" xfId="118" xr:uid="{00000000-0005-0000-0000-000095000000}"/>
    <cellStyle name="Comma 2 2 2 2 2 4 2 2" xfId="119" xr:uid="{00000000-0005-0000-0000-000096000000}"/>
    <cellStyle name="Comma 2 2 2 2 2 5" xfId="120" xr:uid="{00000000-0005-0000-0000-000097000000}"/>
    <cellStyle name="Comma 2 2 2 2 3" xfId="121" xr:uid="{00000000-0005-0000-0000-000098000000}"/>
    <cellStyle name="Comma 2 2 2 2 3 2" xfId="122" xr:uid="{00000000-0005-0000-0000-000099000000}"/>
    <cellStyle name="Comma 2 2 2 2 3 2 2" xfId="123" xr:uid="{00000000-0005-0000-0000-00009A000000}"/>
    <cellStyle name="Comma 2 2 2 2 3 2 2 2" xfId="124" xr:uid="{00000000-0005-0000-0000-00009B000000}"/>
    <cellStyle name="Comma 2 2 2 2 3 2 2 2 2" xfId="125" xr:uid="{00000000-0005-0000-0000-00009C000000}"/>
    <cellStyle name="Comma 2 2 2 2 3 2 2 2 2 2" xfId="126" xr:uid="{00000000-0005-0000-0000-00009D000000}"/>
    <cellStyle name="Comma 2 2 2 2 3 2 2 3" xfId="127" xr:uid="{00000000-0005-0000-0000-00009E000000}"/>
    <cellStyle name="Comma 2 2 2 2 3 2 3" xfId="128" xr:uid="{00000000-0005-0000-0000-00009F000000}"/>
    <cellStyle name="Comma 2 2 2 2 3 2 3 2" xfId="129" xr:uid="{00000000-0005-0000-0000-0000A0000000}"/>
    <cellStyle name="Comma 2 2 2 2 3 3" xfId="130" xr:uid="{00000000-0005-0000-0000-0000A1000000}"/>
    <cellStyle name="Comma 2 2 2 2 3 3 2" xfId="131" xr:uid="{00000000-0005-0000-0000-0000A2000000}"/>
    <cellStyle name="Comma 2 2 2 2 3 3 2 2" xfId="132" xr:uid="{00000000-0005-0000-0000-0000A3000000}"/>
    <cellStyle name="Comma 2 2 2 2 3 4" xfId="133" xr:uid="{00000000-0005-0000-0000-0000A4000000}"/>
    <cellStyle name="Comma 2 2 2 2 4" xfId="134" xr:uid="{00000000-0005-0000-0000-0000A5000000}"/>
    <cellStyle name="Comma 2 2 2 2 4 2" xfId="135" xr:uid="{00000000-0005-0000-0000-0000A6000000}"/>
    <cellStyle name="Comma 2 2 2 2 4 2 2" xfId="136" xr:uid="{00000000-0005-0000-0000-0000A7000000}"/>
    <cellStyle name="Comma 2 2 2 2 4 2 2 2" xfId="137" xr:uid="{00000000-0005-0000-0000-0000A8000000}"/>
    <cellStyle name="Comma 2 2 2 2 4 3" xfId="138" xr:uid="{00000000-0005-0000-0000-0000A9000000}"/>
    <cellStyle name="Comma 2 2 2 2 5" xfId="139" xr:uid="{00000000-0005-0000-0000-0000AA000000}"/>
    <cellStyle name="Comma 2 2 2 2 5 2" xfId="140" xr:uid="{00000000-0005-0000-0000-0000AB000000}"/>
    <cellStyle name="Comma 2 2 2 3" xfId="141" xr:uid="{00000000-0005-0000-0000-0000AC000000}"/>
    <cellStyle name="Comma 2 2 2 3 2" xfId="142" xr:uid="{00000000-0005-0000-0000-0000AD000000}"/>
    <cellStyle name="Comma 2 2 2 3 2 2" xfId="143" xr:uid="{00000000-0005-0000-0000-0000AE000000}"/>
    <cellStyle name="Comma 2 2 2 3 2 2 2" xfId="144" xr:uid="{00000000-0005-0000-0000-0000AF000000}"/>
    <cellStyle name="Comma 2 2 2 3 2 2 2 2" xfId="145" xr:uid="{00000000-0005-0000-0000-0000B0000000}"/>
    <cellStyle name="Comma 2 2 2 3 2 2 2 2 2" xfId="146" xr:uid="{00000000-0005-0000-0000-0000B1000000}"/>
    <cellStyle name="Comma 2 2 2 3 2 2 2 2 2 2" xfId="147" xr:uid="{00000000-0005-0000-0000-0000B2000000}"/>
    <cellStyle name="Comma 2 2 2 3 2 2 2 3" xfId="148" xr:uid="{00000000-0005-0000-0000-0000B3000000}"/>
    <cellStyle name="Comma 2 2 2 3 2 2 3" xfId="149" xr:uid="{00000000-0005-0000-0000-0000B4000000}"/>
    <cellStyle name="Comma 2 2 2 3 2 2 3 2" xfId="150" xr:uid="{00000000-0005-0000-0000-0000B5000000}"/>
    <cellStyle name="Comma 2 2 2 3 2 3" xfId="151" xr:uid="{00000000-0005-0000-0000-0000B6000000}"/>
    <cellStyle name="Comma 2 2 2 3 2 3 2" xfId="152" xr:uid="{00000000-0005-0000-0000-0000B7000000}"/>
    <cellStyle name="Comma 2 2 2 3 2 3 2 2" xfId="153" xr:uid="{00000000-0005-0000-0000-0000B8000000}"/>
    <cellStyle name="Comma 2 2 2 3 2 4" xfId="154" xr:uid="{00000000-0005-0000-0000-0000B9000000}"/>
    <cellStyle name="Comma 2 2 2 3 3" xfId="155" xr:uid="{00000000-0005-0000-0000-0000BA000000}"/>
    <cellStyle name="Comma 2 2 2 3 3 2" xfId="156" xr:uid="{00000000-0005-0000-0000-0000BB000000}"/>
    <cellStyle name="Comma 2 2 2 3 3 2 2" xfId="157" xr:uid="{00000000-0005-0000-0000-0000BC000000}"/>
    <cellStyle name="Comma 2 2 2 3 3 2 2 2" xfId="158" xr:uid="{00000000-0005-0000-0000-0000BD000000}"/>
    <cellStyle name="Comma 2 2 2 3 3 3" xfId="159" xr:uid="{00000000-0005-0000-0000-0000BE000000}"/>
    <cellStyle name="Comma 2 2 2 3 4" xfId="160" xr:uid="{00000000-0005-0000-0000-0000BF000000}"/>
    <cellStyle name="Comma 2 2 2 3 4 2" xfId="161" xr:uid="{00000000-0005-0000-0000-0000C0000000}"/>
    <cellStyle name="Comma 2 2 2 4" xfId="162" xr:uid="{00000000-0005-0000-0000-0000C1000000}"/>
    <cellStyle name="Comma 2 2 2 4 2" xfId="163" xr:uid="{00000000-0005-0000-0000-0000C2000000}"/>
    <cellStyle name="Comma 2 2 2 4 2 2" xfId="164" xr:uid="{00000000-0005-0000-0000-0000C3000000}"/>
    <cellStyle name="Comma 2 2 2 4 2 2 2" xfId="165" xr:uid="{00000000-0005-0000-0000-0000C4000000}"/>
    <cellStyle name="Comma 2 2 2 4 2 2 2 2" xfId="166" xr:uid="{00000000-0005-0000-0000-0000C5000000}"/>
    <cellStyle name="Comma 2 2 2 4 2 3" xfId="167" xr:uid="{00000000-0005-0000-0000-0000C6000000}"/>
    <cellStyle name="Comma 2 2 2 4 3" xfId="168" xr:uid="{00000000-0005-0000-0000-0000C7000000}"/>
    <cellStyle name="Comma 2 2 2 4 3 2" xfId="169" xr:uid="{00000000-0005-0000-0000-0000C8000000}"/>
    <cellStyle name="Comma 2 2 2 5" xfId="170" xr:uid="{00000000-0005-0000-0000-0000C9000000}"/>
    <cellStyle name="Comma 2 2 2 5 2" xfId="171" xr:uid="{00000000-0005-0000-0000-0000CA000000}"/>
    <cellStyle name="Comma 2 2 2 5 2 2" xfId="172" xr:uid="{00000000-0005-0000-0000-0000CB000000}"/>
    <cellStyle name="Comma 2 2 2 6" xfId="173" xr:uid="{00000000-0005-0000-0000-0000CC000000}"/>
    <cellStyle name="Comma 2 2 3" xfId="174" xr:uid="{00000000-0005-0000-0000-0000CD000000}"/>
    <cellStyle name="Comma 2 2 3 2" xfId="175" xr:uid="{00000000-0005-0000-0000-0000CE000000}"/>
    <cellStyle name="Comma 2 2 3 2 2" xfId="176" xr:uid="{00000000-0005-0000-0000-0000CF000000}"/>
    <cellStyle name="Comma 2 2 3 2 2 2" xfId="177" xr:uid="{00000000-0005-0000-0000-0000D0000000}"/>
    <cellStyle name="Comma 2 2 3 2 2 2 2" xfId="178" xr:uid="{00000000-0005-0000-0000-0000D1000000}"/>
    <cellStyle name="Comma 2 2 3 2 2 2 2 2" xfId="179" xr:uid="{00000000-0005-0000-0000-0000D2000000}"/>
    <cellStyle name="Comma 2 2 3 2 2 2 2 2 2" xfId="180" xr:uid="{00000000-0005-0000-0000-0000D3000000}"/>
    <cellStyle name="Comma 2 2 3 2 2 2 2 2 2 2" xfId="181" xr:uid="{00000000-0005-0000-0000-0000D4000000}"/>
    <cellStyle name="Comma 2 2 3 2 2 2 2 3" xfId="182" xr:uid="{00000000-0005-0000-0000-0000D5000000}"/>
    <cellStyle name="Comma 2 2 3 2 2 2 3" xfId="183" xr:uid="{00000000-0005-0000-0000-0000D6000000}"/>
    <cellStyle name="Comma 2 2 3 2 2 2 3 2" xfId="184" xr:uid="{00000000-0005-0000-0000-0000D7000000}"/>
    <cellStyle name="Comma 2 2 3 2 2 3" xfId="185" xr:uid="{00000000-0005-0000-0000-0000D8000000}"/>
    <cellStyle name="Comma 2 2 3 2 2 3 2" xfId="186" xr:uid="{00000000-0005-0000-0000-0000D9000000}"/>
    <cellStyle name="Comma 2 2 3 2 2 3 2 2" xfId="187" xr:uid="{00000000-0005-0000-0000-0000DA000000}"/>
    <cellStyle name="Comma 2 2 3 2 2 4" xfId="188" xr:uid="{00000000-0005-0000-0000-0000DB000000}"/>
    <cellStyle name="Comma 2 2 3 2 3" xfId="189" xr:uid="{00000000-0005-0000-0000-0000DC000000}"/>
    <cellStyle name="Comma 2 2 3 2 3 2" xfId="190" xr:uid="{00000000-0005-0000-0000-0000DD000000}"/>
    <cellStyle name="Comma 2 2 3 2 3 2 2" xfId="191" xr:uid="{00000000-0005-0000-0000-0000DE000000}"/>
    <cellStyle name="Comma 2 2 3 2 3 2 2 2" xfId="192" xr:uid="{00000000-0005-0000-0000-0000DF000000}"/>
    <cellStyle name="Comma 2 2 3 2 3 3" xfId="193" xr:uid="{00000000-0005-0000-0000-0000E0000000}"/>
    <cellStyle name="Comma 2 2 3 2 4" xfId="194" xr:uid="{00000000-0005-0000-0000-0000E1000000}"/>
    <cellStyle name="Comma 2 2 3 2 4 2" xfId="195" xr:uid="{00000000-0005-0000-0000-0000E2000000}"/>
    <cellStyle name="Comma 2 2 3 3" xfId="196" xr:uid="{00000000-0005-0000-0000-0000E3000000}"/>
    <cellStyle name="Comma 2 2 3 3 2" xfId="197" xr:uid="{00000000-0005-0000-0000-0000E4000000}"/>
    <cellStyle name="Comma 2 2 3 3 2 2" xfId="198" xr:uid="{00000000-0005-0000-0000-0000E5000000}"/>
    <cellStyle name="Comma 2 2 3 3 2 2 2" xfId="199" xr:uid="{00000000-0005-0000-0000-0000E6000000}"/>
    <cellStyle name="Comma 2 2 3 3 2 2 2 2" xfId="200" xr:uid="{00000000-0005-0000-0000-0000E7000000}"/>
    <cellStyle name="Comma 2 2 3 3 2 3" xfId="201" xr:uid="{00000000-0005-0000-0000-0000E8000000}"/>
    <cellStyle name="Comma 2 2 3 3 3" xfId="202" xr:uid="{00000000-0005-0000-0000-0000E9000000}"/>
    <cellStyle name="Comma 2 2 3 3 3 2" xfId="203" xr:uid="{00000000-0005-0000-0000-0000EA000000}"/>
    <cellStyle name="Comma 2 2 3 4" xfId="204" xr:uid="{00000000-0005-0000-0000-0000EB000000}"/>
    <cellStyle name="Comma 2 2 3 4 2" xfId="205" xr:uid="{00000000-0005-0000-0000-0000EC000000}"/>
    <cellStyle name="Comma 2 2 3 4 2 2" xfId="206" xr:uid="{00000000-0005-0000-0000-0000ED000000}"/>
    <cellStyle name="Comma 2 2 3 5" xfId="207" xr:uid="{00000000-0005-0000-0000-0000EE000000}"/>
    <cellStyle name="Comma 2 2 4" xfId="208" xr:uid="{00000000-0005-0000-0000-0000EF000000}"/>
    <cellStyle name="Comma 2 2 4 2" xfId="209" xr:uid="{00000000-0005-0000-0000-0000F0000000}"/>
    <cellStyle name="Comma 2 2 4 2 2" xfId="210" xr:uid="{00000000-0005-0000-0000-0000F1000000}"/>
    <cellStyle name="Comma 2 2 4 2 2 2" xfId="211" xr:uid="{00000000-0005-0000-0000-0000F2000000}"/>
    <cellStyle name="Comma 2 2 4 2 2 2 2" xfId="212" xr:uid="{00000000-0005-0000-0000-0000F3000000}"/>
    <cellStyle name="Comma 2 2 4 2 2 2 2 2" xfId="213" xr:uid="{00000000-0005-0000-0000-0000F4000000}"/>
    <cellStyle name="Comma 2 2 4 2 2 3" xfId="214" xr:uid="{00000000-0005-0000-0000-0000F5000000}"/>
    <cellStyle name="Comma 2 2 4 2 3" xfId="215" xr:uid="{00000000-0005-0000-0000-0000F6000000}"/>
    <cellStyle name="Comma 2 2 4 2 3 2" xfId="216" xr:uid="{00000000-0005-0000-0000-0000F7000000}"/>
    <cellStyle name="Comma 2 2 4 3" xfId="217" xr:uid="{00000000-0005-0000-0000-0000F8000000}"/>
    <cellStyle name="Comma 2 2 4 3 2" xfId="218" xr:uid="{00000000-0005-0000-0000-0000F9000000}"/>
    <cellStyle name="Comma 2 2 4 3 2 2" xfId="219" xr:uid="{00000000-0005-0000-0000-0000FA000000}"/>
    <cellStyle name="Comma 2 2 4 4" xfId="220" xr:uid="{00000000-0005-0000-0000-0000FB000000}"/>
    <cellStyle name="Comma 2 2 5" xfId="221" xr:uid="{00000000-0005-0000-0000-0000FC000000}"/>
    <cellStyle name="Comma 2 2 5 2" xfId="222" xr:uid="{00000000-0005-0000-0000-0000FD000000}"/>
    <cellStyle name="Comma 2 2 5 2 2" xfId="223" xr:uid="{00000000-0005-0000-0000-0000FE000000}"/>
    <cellStyle name="Comma 2 2 5 2 2 2" xfId="224" xr:uid="{00000000-0005-0000-0000-0000FF000000}"/>
    <cellStyle name="Comma 2 2 5 3" xfId="225" xr:uid="{00000000-0005-0000-0000-000000010000}"/>
    <cellStyle name="Comma 2 2 6" xfId="226" xr:uid="{00000000-0005-0000-0000-000001010000}"/>
    <cellStyle name="Comma 2 2 6 2" xfId="227" xr:uid="{00000000-0005-0000-0000-000002010000}"/>
    <cellStyle name="Comma 2 2 7" xfId="1636" xr:uid="{00000000-0005-0000-0000-000003010000}"/>
    <cellStyle name="Comma 2 3" xfId="228" xr:uid="{00000000-0005-0000-0000-000004010000}"/>
    <cellStyle name="Comma 2 3 2" xfId="628" xr:uid="{00000000-0005-0000-0000-000005010000}"/>
    <cellStyle name="Comma 2 3 3" xfId="2493" xr:uid="{00000000-0005-0000-0000-000006010000}"/>
    <cellStyle name="Comma 2 4" xfId="229" xr:uid="{00000000-0005-0000-0000-000007010000}"/>
    <cellStyle name="Comma 2 4 2" xfId="230" xr:uid="{00000000-0005-0000-0000-000008010000}"/>
    <cellStyle name="Comma 2 4 3" xfId="231" xr:uid="{00000000-0005-0000-0000-000009010000}"/>
    <cellStyle name="Comma 2 4 4" xfId="232" xr:uid="{00000000-0005-0000-0000-00000A010000}"/>
    <cellStyle name="Comma 2 4 5" xfId="233" xr:uid="{00000000-0005-0000-0000-00000B010000}"/>
    <cellStyle name="Comma 2 4 6" xfId="629" xr:uid="{00000000-0005-0000-0000-00000C010000}"/>
    <cellStyle name="Comma 2 5" xfId="234" xr:uid="{00000000-0005-0000-0000-00000D010000}"/>
    <cellStyle name="Comma 2 6" xfId="235" xr:uid="{00000000-0005-0000-0000-00000E010000}"/>
    <cellStyle name="Comma 2 7" xfId="236" xr:uid="{00000000-0005-0000-0000-00000F010000}"/>
    <cellStyle name="Comma 2 8" xfId="1140" xr:uid="{00000000-0005-0000-0000-000010010000}"/>
    <cellStyle name="Comma 20" xfId="237" xr:uid="{00000000-0005-0000-0000-000011010000}"/>
    <cellStyle name="Comma 21" xfId="238" xr:uid="{00000000-0005-0000-0000-000012010000}"/>
    <cellStyle name="Comma 22" xfId="239" xr:uid="{00000000-0005-0000-0000-000013010000}"/>
    <cellStyle name="Comma 22 2" xfId="240" xr:uid="{00000000-0005-0000-0000-000014010000}"/>
    <cellStyle name="Comma 23" xfId="241" xr:uid="{00000000-0005-0000-0000-000015010000}"/>
    <cellStyle name="Comma 24" xfId="242" xr:uid="{00000000-0005-0000-0000-000016010000}"/>
    <cellStyle name="Comma 24 2" xfId="243" xr:uid="{00000000-0005-0000-0000-000017010000}"/>
    <cellStyle name="Comma 25" xfId="244" xr:uid="{00000000-0005-0000-0000-000018010000}"/>
    <cellStyle name="Comma 26" xfId="245" xr:uid="{00000000-0005-0000-0000-000019010000}"/>
    <cellStyle name="Comma 26 2" xfId="246" xr:uid="{00000000-0005-0000-0000-00001A010000}"/>
    <cellStyle name="Comma 29" xfId="247" xr:uid="{00000000-0005-0000-0000-00001B010000}"/>
    <cellStyle name="Comma 3" xfId="248" xr:uid="{00000000-0005-0000-0000-00001C010000}"/>
    <cellStyle name="Comma 3 2" xfId="249" xr:uid="{00000000-0005-0000-0000-00001D010000}"/>
    <cellStyle name="Comma 3 3" xfId="250" xr:uid="{00000000-0005-0000-0000-00001E010000}"/>
    <cellStyle name="Comma 3 4" xfId="251" xr:uid="{00000000-0005-0000-0000-00001F010000}"/>
    <cellStyle name="Comma 3 5" xfId="252" xr:uid="{00000000-0005-0000-0000-000020010000}"/>
    <cellStyle name="Comma 3 6" xfId="253" xr:uid="{00000000-0005-0000-0000-000021010000}"/>
    <cellStyle name="Comma 3 7" xfId="630" xr:uid="{00000000-0005-0000-0000-000022010000}"/>
    <cellStyle name="Comma 4" xfId="254" xr:uid="{00000000-0005-0000-0000-000023010000}"/>
    <cellStyle name="Comma 5" xfId="255" xr:uid="{00000000-0005-0000-0000-000024010000}"/>
    <cellStyle name="Comma 5 2" xfId="631" xr:uid="{00000000-0005-0000-0000-000025010000}"/>
    <cellStyle name="Comma 6" xfId="256" xr:uid="{00000000-0005-0000-0000-000026010000}"/>
    <cellStyle name="Comma 7" xfId="257" xr:uid="{00000000-0005-0000-0000-000027010000}"/>
    <cellStyle name="Comma 8" xfId="258" xr:uid="{00000000-0005-0000-0000-000028010000}"/>
    <cellStyle name="Comma 9" xfId="259" xr:uid="{00000000-0005-0000-0000-000029010000}"/>
    <cellStyle name="Currency 2 2" xfId="632" xr:uid="{00000000-0005-0000-0000-00002A010000}"/>
    <cellStyle name="Currency 2 3" xfId="633" xr:uid="{00000000-0005-0000-0000-00002B010000}"/>
    <cellStyle name="Currency 2 4" xfId="634" xr:uid="{00000000-0005-0000-0000-00002C010000}"/>
    <cellStyle name="Currency 2 5" xfId="635" xr:uid="{00000000-0005-0000-0000-00002D010000}"/>
    <cellStyle name="Currency_CI-Prov" xfId="636" xr:uid="{00000000-0005-0000-0000-00002E010000}"/>
    <cellStyle name="Diseño" xfId="260" xr:uid="{00000000-0005-0000-0000-00002F010000}"/>
    <cellStyle name="Encabezado 1" xfId="281" builtinId="16" customBuiltin="1"/>
    <cellStyle name="Encabezado 4" xfId="285" builtinId="19" customBuiltin="1"/>
    <cellStyle name="Encabezado 4 2" xfId="261" xr:uid="{00000000-0005-0000-0000-000032010000}"/>
    <cellStyle name="Encabezado 4 2 2" xfId="262" xr:uid="{00000000-0005-0000-0000-000033010000}"/>
    <cellStyle name="Énfasis1 2" xfId="263" xr:uid="{00000000-0005-0000-0000-000034010000}"/>
    <cellStyle name="Énfasis1 2 2" xfId="264" xr:uid="{00000000-0005-0000-0000-000035010000}"/>
    <cellStyle name="Énfasis2 2" xfId="265" xr:uid="{00000000-0005-0000-0000-000036010000}"/>
    <cellStyle name="Énfasis2 2 2" xfId="266" xr:uid="{00000000-0005-0000-0000-000037010000}"/>
    <cellStyle name="Énfasis3 2" xfId="267" xr:uid="{00000000-0005-0000-0000-000038010000}"/>
    <cellStyle name="Énfasis3 2 2" xfId="268" xr:uid="{00000000-0005-0000-0000-000039010000}"/>
    <cellStyle name="Énfasis4 2" xfId="269" xr:uid="{00000000-0005-0000-0000-00003A010000}"/>
    <cellStyle name="Énfasis4 2 2" xfId="270" xr:uid="{00000000-0005-0000-0000-00003B010000}"/>
    <cellStyle name="Énfasis5 2" xfId="271" xr:uid="{00000000-0005-0000-0000-00003C010000}"/>
    <cellStyle name="Énfasis5 2 2" xfId="272" xr:uid="{00000000-0005-0000-0000-00003D010000}"/>
    <cellStyle name="Énfasis6 2" xfId="273" xr:uid="{00000000-0005-0000-0000-00003E010000}"/>
    <cellStyle name="Énfasis6 2 2" xfId="274" xr:uid="{00000000-0005-0000-0000-00003F010000}"/>
    <cellStyle name="Entrada" xfId="290" builtinId="20" customBuiltin="1"/>
    <cellStyle name="Entrada 2" xfId="275" xr:uid="{00000000-0005-0000-0000-000041010000}"/>
    <cellStyle name="Entrada 2 2" xfId="276" xr:uid="{00000000-0005-0000-0000-000042010000}"/>
    <cellStyle name="Entrada 2 2 2" xfId="2534" xr:uid="{00000000-0005-0000-0000-000043010000}"/>
    <cellStyle name="Entrada 2 3" xfId="2524" xr:uid="{00000000-0005-0000-0000-000044010000}"/>
    <cellStyle name="Euro" xfId="277" xr:uid="{00000000-0005-0000-0000-000045010000}"/>
    <cellStyle name="Euro 2" xfId="600" xr:uid="{00000000-0005-0000-0000-000046010000}"/>
    <cellStyle name="Euro 2 2" xfId="1141" xr:uid="{00000000-0005-0000-0000-000047010000}"/>
    <cellStyle name="Euro 3" xfId="637" xr:uid="{00000000-0005-0000-0000-000048010000}"/>
    <cellStyle name="Euro 3 2" xfId="1637" xr:uid="{00000000-0005-0000-0000-000049010000}"/>
    <cellStyle name="Euro 4" xfId="638" xr:uid="{00000000-0005-0000-0000-00004A010000}"/>
    <cellStyle name="Euro 4 2" xfId="1012" xr:uid="{00000000-0005-0000-0000-00004B010000}"/>
    <cellStyle name="Euro 5" xfId="1066" xr:uid="{00000000-0005-0000-0000-00004C010000}"/>
    <cellStyle name="Euro 6" xfId="2476" xr:uid="{00000000-0005-0000-0000-00004D010000}"/>
    <cellStyle name="Explanatory Text" xfId="1109" xr:uid="{00000000-0005-0000-0000-00004E010000}"/>
    <cellStyle name="Explanatory Text 2" xfId="278" xr:uid="{00000000-0005-0000-0000-00004F010000}"/>
    <cellStyle name="Followed Hyperlink" xfId="639" xr:uid="{00000000-0005-0000-0000-000050010000}"/>
    <cellStyle name="Followed Hyperlink 2" xfId="640" xr:uid="{00000000-0005-0000-0000-000051010000}"/>
    <cellStyle name="Good 2" xfId="280" xr:uid="{00000000-0005-0000-0000-000052010000}"/>
    <cellStyle name="Heading 1 2" xfId="282" xr:uid="{00000000-0005-0000-0000-000053010000}"/>
    <cellStyle name="Heading 2" xfId="1103" xr:uid="{00000000-0005-0000-0000-000054010000}"/>
    <cellStyle name="Heading 2 2" xfId="283" xr:uid="{00000000-0005-0000-0000-000055010000}"/>
    <cellStyle name="Heading 3" xfId="1104" xr:uid="{00000000-0005-0000-0000-000056010000}"/>
    <cellStyle name="Heading 3 2" xfId="284" xr:uid="{00000000-0005-0000-0000-000057010000}"/>
    <cellStyle name="Heading 4 2" xfId="286" xr:uid="{00000000-0005-0000-0000-000058010000}"/>
    <cellStyle name="Hipervínculo" xfId="1087" xr:uid="{00000000-0005-0000-0000-000059010000}"/>
    <cellStyle name="Hipervínculo 2" xfId="287" xr:uid="{00000000-0005-0000-0000-00005A010000}"/>
    <cellStyle name="Hipervínculo 2 2" xfId="1142" xr:uid="{00000000-0005-0000-0000-00005B010000}"/>
    <cellStyle name="Hipervínculo 3" xfId="1100" xr:uid="{00000000-0005-0000-0000-00005C010000}"/>
    <cellStyle name="Hipervínculo 3 2" xfId="2494" xr:uid="{00000000-0005-0000-0000-00005D010000}"/>
    <cellStyle name="Hipervínculo 4" xfId="2576" xr:uid="{00000000-0005-0000-0000-00005E010000}"/>
    <cellStyle name="Hipervínculo 5" xfId="2579" xr:uid="{00000000-0005-0000-0000-00005F010000}"/>
    <cellStyle name="Hyperlink" xfId="641" xr:uid="{00000000-0005-0000-0000-000060010000}"/>
    <cellStyle name="Hyperlink 2" xfId="642" xr:uid="{00000000-0005-0000-0000-000061010000}"/>
    <cellStyle name="Incorrecto 2" xfId="288" xr:uid="{00000000-0005-0000-0000-000062010000}"/>
    <cellStyle name="Incorrecto 2 2" xfId="289" xr:uid="{00000000-0005-0000-0000-000063010000}"/>
    <cellStyle name="Input 2" xfId="291" xr:uid="{00000000-0005-0000-0000-000064010000}"/>
    <cellStyle name="Input 2 2" xfId="2535" xr:uid="{00000000-0005-0000-0000-000065010000}"/>
    <cellStyle name="Input 3" xfId="2529" xr:uid="{00000000-0005-0000-0000-000066010000}"/>
    <cellStyle name="Linked Cell 2" xfId="293" xr:uid="{00000000-0005-0000-0000-000067010000}"/>
    <cellStyle name="Millares" xfId="294" builtinId="3"/>
    <cellStyle name="Millares 10" xfId="643" xr:uid="{00000000-0005-0000-0000-000069010000}"/>
    <cellStyle name="Millares 10 2" xfId="577" xr:uid="{00000000-0005-0000-0000-00006A010000}"/>
    <cellStyle name="Millares 10 2 2" xfId="644" xr:uid="{00000000-0005-0000-0000-00006B010000}"/>
    <cellStyle name="Millares 10 2 2 2" xfId="645" xr:uid="{00000000-0005-0000-0000-00006C010000}"/>
    <cellStyle name="Millares 10 2 2 2 2" xfId="646" xr:uid="{00000000-0005-0000-0000-00006D010000}"/>
    <cellStyle name="Millares 10 2 2 2 2 2" xfId="1143" xr:uid="{00000000-0005-0000-0000-00006E010000}"/>
    <cellStyle name="Millares 10 2 2 2 2 2 2" xfId="1638" xr:uid="{00000000-0005-0000-0000-00006F010000}"/>
    <cellStyle name="Millares 10 2 2 2 2 3" xfId="1639" xr:uid="{00000000-0005-0000-0000-000070010000}"/>
    <cellStyle name="Millares 10 2 2 2 3" xfId="1144" xr:uid="{00000000-0005-0000-0000-000071010000}"/>
    <cellStyle name="Millares 10 2 2 2 3 2" xfId="1640" xr:uid="{00000000-0005-0000-0000-000072010000}"/>
    <cellStyle name="Millares 10 2 2 2 4" xfId="1641" xr:uid="{00000000-0005-0000-0000-000073010000}"/>
    <cellStyle name="Millares 10 2 2 3" xfId="647" xr:uid="{00000000-0005-0000-0000-000074010000}"/>
    <cellStyle name="Millares 10 2 2 3 2" xfId="1145" xr:uid="{00000000-0005-0000-0000-000075010000}"/>
    <cellStyle name="Millares 10 2 2 3 2 2" xfId="1642" xr:uid="{00000000-0005-0000-0000-000076010000}"/>
    <cellStyle name="Millares 10 2 2 3 3" xfId="1643" xr:uid="{00000000-0005-0000-0000-000077010000}"/>
    <cellStyle name="Millares 10 2 2 4" xfId="1146" xr:uid="{00000000-0005-0000-0000-000078010000}"/>
    <cellStyle name="Millares 10 2 2 4 2" xfId="1644" xr:uid="{00000000-0005-0000-0000-000079010000}"/>
    <cellStyle name="Millares 10 2 2 5" xfId="1645" xr:uid="{00000000-0005-0000-0000-00007A010000}"/>
    <cellStyle name="Millares 10 2 3" xfId="648" xr:uid="{00000000-0005-0000-0000-00007B010000}"/>
    <cellStyle name="Millares 10 2 3 2" xfId="649" xr:uid="{00000000-0005-0000-0000-00007C010000}"/>
    <cellStyle name="Millares 10 2 3 2 2" xfId="1147" xr:uid="{00000000-0005-0000-0000-00007D010000}"/>
    <cellStyle name="Millares 10 2 3 2 2 2" xfId="1646" xr:uid="{00000000-0005-0000-0000-00007E010000}"/>
    <cellStyle name="Millares 10 2 3 2 3" xfId="1647" xr:uid="{00000000-0005-0000-0000-00007F010000}"/>
    <cellStyle name="Millares 10 2 3 3" xfId="1148" xr:uid="{00000000-0005-0000-0000-000080010000}"/>
    <cellStyle name="Millares 10 2 3 3 2" xfId="1648" xr:uid="{00000000-0005-0000-0000-000081010000}"/>
    <cellStyle name="Millares 10 2 3 4" xfId="1649" xr:uid="{00000000-0005-0000-0000-000082010000}"/>
    <cellStyle name="Millares 10 2 4" xfId="650" xr:uid="{00000000-0005-0000-0000-000083010000}"/>
    <cellStyle name="Millares 10 2 4 2" xfId="1149" xr:uid="{00000000-0005-0000-0000-000084010000}"/>
    <cellStyle name="Millares 10 2 4 2 2" xfId="1650" xr:uid="{00000000-0005-0000-0000-000085010000}"/>
    <cellStyle name="Millares 10 2 4 3" xfId="1651" xr:uid="{00000000-0005-0000-0000-000086010000}"/>
    <cellStyle name="Millares 10 2 5" xfId="651" xr:uid="{00000000-0005-0000-0000-000087010000}"/>
    <cellStyle name="Millares 10 2 5 2" xfId="2612" xr:uid="{00000000-0005-0000-0000-000088010000}"/>
    <cellStyle name="Millares 10 2 6" xfId="1150" xr:uid="{00000000-0005-0000-0000-000089010000}"/>
    <cellStyle name="Millares 10 2 7" xfId="2492" xr:uid="{00000000-0005-0000-0000-00008A010000}"/>
    <cellStyle name="Millares 10 2 8" xfId="2611" xr:uid="{00000000-0005-0000-0000-00008B010000}"/>
    <cellStyle name="Millares 10 3" xfId="652" xr:uid="{00000000-0005-0000-0000-00008C010000}"/>
    <cellStyle name="Millares 10 3 2" xfId="1652" xr:uid="{00000000-0005-0000-0000-00008D010000}"/>
    <cellStyle name="Millares 10 4" xfId="2489" xr:uid="{00000000-0005-0000-0000-00008E010000}"/>
    <cellStyle name="Millares 11" xfId="653" xr:uid="{00000000-0005-0000-0000-00008F010000}"/>
    <cellStyle name="Millares 11 10" xfId="1653" xr:uid="{00000000-0005-0000-0000-000090010000}"/>
    <cellStyle name="Millares 11 2" xfId="654" xr:uid="{00000000-0005-0000-0000-000091010000}"/>
    <cellStyle name="Millares 11 2 2" xfId="1654" xr:uid="{00000000-0005-0000-0000-000092010000}"/>
    <cellStyle name="Millares 11 2 3" xfId="2597" xr:uid="{00000000-0005-0000-0000-000093010000}"/>
    <cellStyle name="Millares 11 3" xfId="655" xr:uid="{00000000-0005-0000-0000-000094010000}"/>
    <cellStyle name="Millares 11 3 2" xfId="1655" xr:uid="{00000000-0005-0000-0000-000095010000}"/>
    <cellStyle name="Millares 11 4" xfId="656" xr:uid="{00000000-0005-0000-0000-000096010000}"/>
    <cellStyle name="Millares 11 4 2" xfId="1656" xr:uid="{00000000-0005-0000-0000-000097010000}"/>
    <cellStyle name="Millares 11 5" xfId="657" xr:uid="{00000000-0005-0000-0000-000098010000}"/>
    <cellStyle name="Millares 11 5 2" xfId="1657" xr:uid="{00000000-0005-0000-0000-000099010000}"/>
    <cellStyle name="Millares 11 6" xfId="658" xr:uid="{00000000-0005-0000-0000-00009A010000}"/>
    <cellStyle name="Millares 11 6 2" xfId="1658" xr:uid="{00000000-0005-0000-0000-00009B010000}"/>
    <cellStyle name="Millares 11 7" xfId="659" xr:uid="{00000000-0005-0000-0000-00009C010000}"/>
    <cellStyle name="Millares 11 7 2" xfId="1659" xr:uid="{00000000-0005-0000-0000-00009D010000}"/>
    <cellStyle name="Millares 11 8" xfId="660" xr:uid="{00000000-0005-0000-0000-00009E010000}"/>
    <cellStyle name="Millares 11 8 2" xfId="1660" xr:uid="{00000000-0005-0000-0000-00009F010000}"/>
    <cellStyle name="Millares 11 9" xfId="661" xr:uid="{00000000-0005-0000-0000-0000A0010000}"/>
    <cellStyle name="Millares 11 9 2" xfId="1661" xr:uid="{00000000-0005-0000-0000-0000A1010000}"/>
    <cellStyle name="Millares 12" xfId="662" xr:uid="{00000000-0005-0000-0000-0000A2010000}"/>
    <cellStyle name="Millares 12 2" xfId="1013" xr:uid="{00000000-0005-0000-0000-0000A3010000}"/>
    <cellStyle name="Millares 12 3" xfId="1151" xr:uid="{00000000-0005-0000-0000-0000A4010000}"/>
    <cellStyle name="Millares 13" xfId="663" xr:uid="{00000000-0005-0000-0000-0000A5010000}"/>
    <cellStyle name="Millares 13 10" xfId="1014" xr:uid="{00000000-0005-0000-0000-0000A6010000}"/>
    <cellStyle name="Millares 13 10 2" xfId="1152" xr:uid="{00000000-0005-0000-0000-0000A7010000}"/>
    <cellStyle name="Millares 13 11" xfId="1153" xr:uid="{00000000-0005-0000-0000-0000A8010000}"/>
    <cellStyle name="Millares 13 11 2" xfId="1662" xr:uid="{00000000-0005-0000-0000-0000A9010000}"/>
    <cellStyle name="Millares 13 12" xfId="664" xr:uid="{00000000-0005-0000-0000-0000AA010000}"/>
    <cellStyle name="Millares 13 12 2" xfId="1663" xr:uid="{00000000-0005-0000-0000-0000AB010000}"/>
    <cellStyle name="Millares 13 13" xfId="665" xr:uid="{00000000-0005-0000-0000-0000AC010000}"/>
    <cellStyle name="Millares 13 13 2" xfId="1664" xr:uid="{00000000-0005-0000-0000-0000AD010000}"/>
    <cellStyle name="Millares 13 14" xfId="1154" xr:uid="{00000000-0005-0000-0000-0000AE010000}"/>
    <cellStyle name="Millares 13 14 2" xfId="1665" xr:uid="{00000000-0005-0000-0000-0000AF010000}"/>
    <cellStyle name="Millares 13 15" xfId="1155" xr:uid="{00000000-0005-0000-0000-0000B0010000}"/>
    <cellStyle name="Millares 13 15 2" xfId="1666" xr:uid="{00000000-0005-0000-0000-0000B1010000}"/>
    <cellStyle name="Millares 13 16" xfId="1156" xr:uid="{00000000-0005-0000-0000-0000B2010000}"/>
    <cellStyle name="Millares 13 16 2" xfId="1667" xr:uid="{00000000-0005-0000-0000-0000B3010000}"/>
    <cellStyle name="Millares 13 17" xfId="1668" xr:uid="{00000000-0005-0000-0000-0000B4010000}"/>
    <cellStyle name="Millares 13 2" xfId="666" xr:uid="{00000000-0005-0000-0000-0000B5010000}"/>
    <cellStyle name="Millares 13 2 2" xfId="667" xr:uid="{00000000-0005-0000-0000-0000B6010000}"/>
    <cellStyle name="Millares 13 2 2 2" xfId="668" xr:uid="{00000000-0005-0000-0000-0000B7010000}"/>
    <cellStyle name="Millares 13 2 2 2 2" xfId="1157" xr:uid="{00000000-0005-0000-0000-0000B8010000}"/>
    <cellStyle name="Millares 13 2 2 2 2 2" xfId="1669" xr:uid="{00000000-0005-0000-0000-0000B9010000}"/>
    <cellStyle name="Millares 13 2 2 2 3" xfId="1670" xr:uid="{00000000-0005-0000-0000-0000BA010000}"/>
    <cellStyle name="Millares 13 2 2 3" xfId="1158" xr:uid="{00000000-0005-0000-0000-0000BB010000}"/>
    <cellStyle name="Millares 13 2 2 3 2" xfId="1671" xr:uid="{00000000-0005-0000-0000-0000BC010000}"/>
    <cellStyle name="Millares 13 2 2 4" xfId="1672" xr:uid="{00000000-0005-0000-0000-0000BD010000}"/>
    <cellStyle name="Millares 13 2 3" xfId="669" xr:uid="{00000000-0005-0000-0000-0000BE010000}"/>
    <cellStyle name="Millares 13 2 3 2" xfId="1159" xr:uid="{00000000-0005-0000-0000-0000BF010000}"/>
    <cellStyle name="Millares 13 2 3 2 2" xfId="1673" xr:uid="{00000000-0005-0000-0000-0000C0010000}"/>
    <cellStyle name="Millares 13 2 3 3" xfId="1674" xr:uid="{00000000-0005-0000-0000-0000C1010000}"/>
    <cellStyle name="Millares 13 2 4" xfId="1160" xr:uid="{00000000-0005-0000-0000-0000C2010000}"/>
    <cellStyle name="Millares 13 2 4 2" xfId="1675" xr:uid="{00000000-0005-0000-0000-0000C3010000}"/>
    <cellStyle name="Millares 13 2 5" xfId="1676" xr:uid="{00000000-0005-0000-0000-0000C4010000}"/>
    <cellStyle name="Millares 13 3" xfId="670" xr:uid="{00000000-0005-0000-0000-0000C5010000}"/>
    <cellStyle name="Millares 13 3 2" xfId="671" xr:uid="{00000000-0005-0000-0000-0000C6010000}"/>
    <cellStyle name="Millares 13 3 2 2" xfId="1161" xr:uid="{00000000-0005-0000-0000-0000C7010000}"/>
    <cellStyle name="Millares 13 3 2 2 2" xfId="1677" xr:uid="{00000000-0005-0000-0000-0000C8010000}"/>
    <cellStyle name="Millares 13 3 2 3" xfId="1678" xr:uid="{00000000-0005-0000-0000-0000C9010000}"/>
    <cellStyle name="Millares 13 3 3" xfId="1162" xr:uid="{00000000-0005-0000-0000-0000CA010000}"/>
    <cellStyle name="Millares 13 3 3 2" xfId="1679" xr:uid="{00000000-0005-0000-0000-0000CB010000}"/>
    <cellStyle name="Millares 13 3 4" xfId="1680" xr:uid="{00000000-0005-0000-0000-0000CC010000}"/>
    <cellStyle name="Millares 13 4" xfId="672" xr:uid="{00000000-0005-0000-0000-0000CD010000}"/>
    <cellStyle name="Millares 13 4 2" xfId="1163" xr:uid="{00000000-0005-0000-0000-0000CE010000}"/>
    <cellStyle name="Millares 13 4 2 2" xfId="1681" xr:uid="{00000000-0005-0000-0000-0000CF010000}"/>
    <cellStyle name="Millares 13 4 3" xfId="1682" xr:uid="{00000000-0005-0000-0000-0000D0010000}"/>
    <cellStyle name="Millares 13 5" xfId="673" xr:uid="{00000000-0005-0000-0000-0000D1010000}"/>
    <cellStyle name="Millares 13 5 2" xfId="1683" xr:uid="{00000000-0005-0000-0000-0000D2010000}"/>
    <cellStyle name="Millares 13 6" xfId="674" xr:uid="{00000000-0005-0000-0000-0000D3010000}"/>
    <cellStyle name="Millares 13 6 2" xfId="1684" xr:uid="{00000000-0005-0000-0000-0000D4010000}"/>
    <cellStyle name="Millares 13 7" xfId="675" xr:uid="{00000000-0005-0000-0000-0000D5010000}"/>
    <cellStyle name="Millares 13 7 2" xfId="1685" xr:uid="{00000000-0005-0000-0000-0000D6010000}"/>
    <cellStyle name="Millares 13 8" xfId="676" xr:uid="{00000000-0005-0000-0000-0000D7010000}"/>
    <cellStyle name="Millares 13 8 2" xfId="1686" xr:uid="{00000000-0005-0000-0000-0000D8010000}"/>
    <cellStyle name="Millares 13 9" xfId="677" xr:uid="{00000000-0005-0000-0000-0000D9010000}"/>
    <cellStyle name="Millares 13 9 2" xfId="1164" xr:uid="{00000000-0005-0000-0000-0000DA010000}"/>
    <cellStyle name="Millares 13 9 2 2" xfId="1687" xr:uid="{00000000-0005-0000-0000-0000DB010000}"/>
    <cellStyle name="Millares 13 9 3" xfId="1688" xr:uid="{00000000-0005-0000-0000-0000DC010000}"/>
    <cellStyle name="Millares 14" xfId="678" xr:uid="{00000000-0005-0000-0000-0000DD010000}"/>
    <cellStyle name="Millares 14 2" xfId="1015" xr:uid="{00000000-0005-0000-0000-0000DE010000}"/>
    <cellStyle name="Millares 14 2 2" xfId="1167" xr:uid="{00000000-0005-0000-0000-0000DF010000}"/>
    <cellStyle name="Millares 14 2 2 2" xfId="1168" xr:uid="{00000000-0005-0000-0000-0000E0010000}"/>
    <cellStyle name="Millares 14 2 2 2 2" xfId="1169" xr:uid="{00000000-0005-0000-0000-0000E1010000}"/>
    <cellStyle name="Millares 14 2 2 2 2 2" xfId="1170" xr:uid="{00000000-0005-0000-0000-0000E2010000}"/>
    <cellStyle name="Millares 14 2 2 2 2 2 2" xfId="1689" xr:uid="{00000000-0005-0000-0000-0000E3010000}"/>
    <cellStyle name="Millares 14 2 2 2 2 3" xfId="1690" xr:uid="{00000000-0005-0000-0000-0000E4010000}"/>
    <cellStyle name="Millares 14 2 2 2 3" xfId="1691" xr:uid="{00000000-0005-0000-0000-0000E5010000}"/>
    <cellStyle name="Millares 14 2 2 3" xfId="1692" xr:uid="{00000000-0005-0000-0000-0000E6010000}"/>
    <cellStyle name="Millares 14 2 3" xfId="1166" xr:uid="{00000000-0005-0000-0000-0000E7010000}"/>
    <cellStyle name="Millares 14 3" xfId="1079" xr:uid="{00000000-0005-0000-0000-0000E8010000}"/>
    <cellStyle name="Millares 14 4" xfId="1165" xr:uid="{00000000-0005-0000-0000-0000E9010000}"/>
    <cellStyle name="Millares 15" xfId="295" xr:uid="{00000000-0005-0000-0000-0000EA010000}"/>
    <cellStyle name="Millares 15 2" xfId="1171" xr:uid="{00000000-0005-0000-0000-0000EB010000}"/>
    <cellStyle name="Millares 16" xfId="679" xr:uid="{00000000-0005-0000-0000-0000EC010000}"/>
    <cellStyle name="Millares 16 2" xfId="1016" xr:uid="{00000000-0005-0000-0000-0000ED010000}"/>
    <cellStyle name="Millares 16 2 2" xfId="1693" xr:uid="{00000000-0005-0000-0000-0000EE010000}"/>
    <cellStyle name="Millares 16 3" xfId="1172" xr:uid="{00000000-0005-0000-0000-0000EF010000}"/>
    <cellStyle name="Millares 17" xfId="1017" xr:uid="{00000000-0005-0000-0000-0000F0010000}"/>
    <cellStyle name="Millares 17 2" xfId="1174" xr:uid="{00000000-0005-0000-0000-0000F1010000}"/>
    <cellStyle name="Millares 17 2 2" xfId="1694" xr:uid="{00000000-0005-0000-0000-0000F2010000}"/>
    <cellStyle name="Millares 17 3" xfId="1173" xr:uid="{00000000-0005-0000-0000-0000F3010000}"/>
    <cellStyle name="Millares 18" xfId="1060" xr:uid="{00000000-0005-0000-0000-0000F4010000}"/>
    <cellStyle name="Millares 18 2" xfId="1067" xr:uid="{00000000-0005-0000-0000-0000F5010000}"/>
    <cellStyle name="Millares 18 3" xfId="1175" xr:uid="{00000000-0005-0000-0000-0000F6010000}"/>
    <cellStyle name="Millares 19" xfId="1076" xr:uid="{00000000-0005-0000-0000-0000F7010000}"/>
    <cellStyle name="Millares 19 2" xfId="1082" xr:uid="{00000000-0005-0000-0000-0000F8010000}"/>
    <cellStyle name="Millares 19 2 2" xfId="1695" xr:uid="{00000000-0005-0000-0000-0000F9010000}"/>
    <cellStyle name="Millares 19 3" xfId="1176" xr:uid="{00000000-0005-0000-0000-0000FA010000}"/>
    <cellStyle name="Millares 2" xfId="296" xr:uid="{00000000-0005-0000-0000-0000FB010000}"/>
    <cellStyle name="Millares 2 10" xfId="680" xr:uid="{00000000-0005-0000-0000-0000FC010000}"/>
    <cellStyle name="Millares 2 11" xfId="1090" xr:uid="{00000000-0005-0000-0000-0000FD010000}"/>
    <cellStyle name="Millares 2 2" xfId="297" xr:uid="{00000000-0005-0000-0000-0000FE010000}"/>
    <cellStyle name="Millares 2 2 2" xfId="681" xr:uid="{00000000-0005-0000-0000-0000FF010000}"/>
    <cellStyle name="Millares 2 2 2 2" xfId="1177" xr:uid="{00000000-0005-0000-0000-000000020000}"/>
    <cellStyle name="Millares 2 2 3" xfId="682" xr:uid="{00000000-0005-0000-0000-000001020000}"/>
    <cellStyle name="Millares 2 2 3 2" xfId="1696" xr:uid="{00000000-0005-0000-0000-000002020000}"/>
    <cellStyle name="Millares 2 2 4" xfId="2598" xr:uid="{00000000-0005-0000-0000-000003020000}"/>
    <cellStyle name="Millares 2 3" xfId="298" xr:uid="{00000000-0005-0000-0000-000004020000}"/>
    <cellStyle name="Millares 2 3 2" xfId="683" xr:uid="{00000000-0005-0000-0000-000005020000}"/>
    <cellStyle name="Millares 2 4" xfId="299" xr:uid="{00000000-0005-0000-0000-000006020000}"/>
    <cellStyle name="Millares 2 4 2" xfId="300" xr:uid="{00000000-0005-0000-0000-000007020000}"/>
    <cellStyle name="Millares 2 4 2 2" xfId="1697" xr:uid="{00000000-0005-0000-0000-000008020000}"/>
    <cellStyle name="Millares 2 5" xfId="301" xr:uid="{00000000-0005-0000-0000-000009020000}"/>
    <cellStyle name="Millares 2 5 2" xfId="1178" xr:uid="{00000000-0005-0000-0000-00000A020000}"/>
    <cellStyle name="Millares 2 6" xfId="302" xr:uid="{00000000-0005-0000-0000-00000B020000}"/>
    <cellStyle name="Millares 2 6 2" xfId="1179" xr:uid="{00000000-0005-0000-0000-00000C020000}"/>
    <cellStyle name="Millares 2 7" xfId="303" xr:uid="{00000000-0005-0000-0000-00000D020000}"/>
    <cellStyle name="Millares 2 7 2" xfId="2587" xr:uid="{00000000-0005-0000-0000-00000E020000}"/>
    <cellStyle name="Millares 2 8" xfId="304" xr:uid="{00000000-0005-0000-0000-00000F020000}"/>
    <cellStyle name="Millares 2 9" xfId="305" xr:uid="{00000000-0005-0000-0000-000010020000}"/>
    <cellStyle name="Millares 20" xfId="1085" xr:uid="{00000000-0005-0000-0000-000011020000}"/>
    <cellStyle name="Millares 21" xfId="1096" xr:uid="{00000000-0005-0000-0000-000012020000}"/>
    <cellStyle name="Millares 21 2" xfId="2473" xr:uid="{00000000-0005-0000-0000-000013020000}"/>
    <cellStyle name="Millares 22" xfId="2474" xr:uid="{00000000-0005-0000-0000-000014020000}"/>
    <cellStyle name="Millares 23" xfId="2477" xr:uid="{00000000-0005-0000-0000-000015020000}"/>
    <cellStyle name="Millares 23 2" xfId="2586" xr:uid="{00000000-0005-0000-0000-000016020000}"/>
    <cellStyle name="Millares 24" xfId="2485" xr:uid="{00000000-0005-0000-0000-000017020000}"/>
    <cellStyle name="Millares 25" xfId="2545" xr:uid="{00000000-0005-0000-0000-000018020000}"/>
    <cellStyle name="Millares 25 2" xfId="2556" xr:uid="{00000000-0005-0000-0000-000019020000}"/>
    <cellStyle name="Millares 26" xfId="2550" xr:uid="{00000000-0005-0000-0000-00001A020000}"/>
    <cellStyle name="Millares 26 2" xfId="2560" xr:uid="{00000000-0005-0000-0000-00001B020000}"/>
    <cellStyle name="Millares 27" xfId="2566" xr:uid="{00000000-0005-0000-0000-00001C020000}"/>
    <cellStyle name="Millares 28" xfId="2568" xr:uid="{00000000-0005-0000-0000-00001D020000}"/>
    <cellStyle name="Millares 29" xfId="2571" xr:uid="{00000000-0005-0000-0000-00001E020000}"/>
    <cellStyle name="Millares 3" xfId="306" xr:uid="{00000000-0005-0000-0000-00001F020000}"/>
    <cellStyle name="Millares 3 10" xfId="1180" xr:uid="{00000000-0005-0000-0000-000020020000}"/>
    <cellStyle name="Millares 3 10 2" xfId="1698" xr:uid="{00000000-0005-0000-0000-000021020000}"/>
    <cellStyle name="Millares 3 11" xfId="1181" xr:uid="{00000000-0005-0000-0000-000022020000}"/>
    <cellStyle name="Millares 3 11 2" xfId="1699" xr:uid="{00000000-0005-0000-0000-000023020000}"/>
    <cellStyle name="Millares 3 12" xfId="1182" xr:uid="{00000000-0005-0000-0000-000024020000}"/>
    <cellStyle name="Millares 3 12 2" xfId="1700" xr:uid="{00000000-0005-0000-0000-000025020000}"/>
    <cellStyle name="Millares 3 13" xfId="1183" xr:uid="{00000000-0005-0000-0000-000026020000}"/>
    <cellStyle name="Millares 3 13 2" xfId="1701" xr:uid="{00000000-0005-0000-0000-000027020000}"/>
    <cellStyle name="Millares 3 14" xfId="1184" xr:uid="{00000000-0005-0000-0000-000028020000}"/>
    <cellStyle name="Millares 3 14 2" xfId="1702" xr:uid="{00000000-0005-0000-0000-000029020000}"/>
    <cellStyle name="Millares 3 15" xfId="1185" xr:uid="{00000000-0005-0000-0000-00002A020000}"/>
    <cellStyle name="Millares 3 15 2" xfId="1703" xr:uid="{00000000-0005-0000-0000-00002B020000}"/>
    <cellStyle name="Millares 3 16" xfId="1186" xr:uid="{00000000-0005-0000-0000-00002C020000}"/>
    <cellStyle name="Millares 3 16 2" xfId="1704" xr:uid="{00000000-0005-0000-0000-00002D020000}"/>
    <cellStyle name="Millares 3 17" xfId="1705" xr:uid="{00000000-0005-0000-0000-00002E020000}"/>
    <cellStyle name="Millares 3 18" xfId="2599" xr:uid="{00000000-0005-0000-0000-00002F020000}"/>
    <cellStyle name="Millares 3 2" xfId="684" xr:uid="{00000000-0005-0000-0000-000030020000}"/>
    <cellStyle name="Millares 3 2 2" xfId="1706" xr:uid="{00000000-0005-0000-0000-000031020000}"/>
    <cellStyle name="Millares 3 3" xfId="685" xr:uid="{00000000-0005-0000-0000-000032020000}"/>
    <cellStyle name="Millares 3 3 2" xfId="1707" xr:uid="{00000000-0005-0000-0000-000033020000}"/>
    <cellStyle name="Millares 3 4" xfId="686" xr:uid="{00000000-0005-0000-0000-000034020000}"/>
    <cellStyle name="Millares 3 4 2" xfId="1708" xr:uid="{00000000-0005-0000-0000-000035020000}"/>
    <cellStyle name="Millares 3 5" xfId="687" xr:uid="{00000000-0005-0000-0000-000036020000}"/>
    <cellStyle name="Millares 3 5 2" xfId="1709" xr:uid="{00000000-0005-0000-0000-000037020000}"/>
    <cellStyle name="Millares 3 6" xfId="688" xr:uid="{00000000-0005-0000-0000-000038020000}"/>
    <cellStyle name="Millares 3 6 2" xfId="1710" xr:uid="{00000000-0005-0000-0000-000039020000}"/>
    <cellStyle name="Millares 3 7" xfId="689" xr:uid="{00000000-0005-0000-0000-00003A020000}"/>
    <cellStyle name="Millares 3 7 2" xfId="1711" xr:uid="{00000000-0005-0000-0000-00003B020000}"/>
    <cellStyle name="Millares 3 8" xfId="690" xr:uid="{00000000-0005-0000-0000-00003C020000}"/>
    <cellStyle name="Millares 3 8 2" xfId="1712" xr:uid="{00000000-0005-0000-0000-00003D020000}"/>
    <cellStyle name="Millares 3 9" xfId="1187" xr:uid="{00000000-0005-0000-0000-00003E020000}"/>
    <cellStyle name="Millares 3 9 2" xfId="1713" xr:uid="{00000000-0005-0000-0000-00003F020000}"/>
    <cellStyle name="Millares 30" xfId="2572" xr:uid="{00000000-0005-0000-0000-000040020000}"/>
    <cellStyle name="Millares 31" xfId="2573" xr:uid="{00000000-0005-0000-0000-000041020000}"/>
    <cellStyle name="Millares 32" xfId="2577" xr:uid="{00000000-0005-0000-0000-000042020000}"/>
    <cellStyle name="Millares 33" xfId="2588" xr:uid="{00000000-0005-0000-0000-000043020000}"/>
    <cellStyle name="Millares 34" xfId="2593" xr:uid="{00000000-0005-0000-0000-000044020000}"/>
    <cellStyle name="Millares 4" xfId="307" xr:uid="{00000000-0005-0000-0000-000045020000}"/>
    <cellStyle name="Millares 4 2" xfId="691" xr:uid="{00000000-0005-0000-0000-000046020000}"/>
    <cellStyle name="Millares 4 2 2" xfId="1714" xr:uid="{00000000-0005-0000-0000-000047020000}"/>
    <cellStyle name="Millares 4 3" xfId="1715" xr:uid="{00000000-0005-0000-0000-000048020000}"/>
    <cellStyle name="Millares 5" xfId="308" xr:uid="{00000000-0005-0000-0000-000049020000}"/>
    <cellStyle name="Millares 5 2" xfId="309" xr:uid="{00000000-0005-0000-0000-00004A020000}"/>
    <cellStyle name="Millares 5 2 2" xfId="1188" xr:uid="{00000000-0005-0000-0000-00004B020000}"/>
    <cellStyle name="Millares 6" xfId="310" xr:uid="{00000000-0005-0000-0000-00004C020000}"/>
    <cellStyle name="Millares 6 2" xfId="554" xr:uid="{00000000-0005-0000-0000-00004D020000}"/>
    <cellStyle name="Millares 6 2 2" xfId="1189" xr:uid="{00000000-0005-0000-0000-00004E020000}"/>
    <cellStyle name="Millares 6 3" xfId="692" xr:uid="{00000000-0005-0000-0000-00004F020000}"/>
    <cellStyle name="Millares 6 3 2" xfId="1716" xr:uid="{00000000-0005-0000-0000-000050020000}"/>
    <cellStyle name="Millares 6 4" xfId="693" xr:uid="{00000000-0005-0000-0000-000051020000}"/>
    <cellStyle name="Millares 6 4 2" xfId="1717" xr:uid="{00000000-0005-0000-0000-000052020000}"/>
    <cellStyle name="Millares 6 5" xfId="694" xr:uid="{00000000-0005-0000-0000-000053020000}"/>
    <cellStyle name="Millares 6 5 2" xfId="1718" xr:uid="{00000000-0005-0000-0000-000054020000}"/>
    <cellStyle name="Millares 6 6" xfId="695" xr:uid="{00000000-0005-0000-0000-000055020000}"/>
    <cellStyle name="Millares 6 6 2" xfId="1719" xr:uid="{00000000-0005-0000-0000-000056020000}"/>
    <cellStyle name="Millares 6 7" xfId="696" xr:uid="{00000000-0005-0000-0000-000057020000}"/>
    <cellStyle name="Millares 6 7 2" xfId="1720" xr:uid="{00000000-0005-0000-0000-000058020000}"/>
    <cellStyle name="Millares 6 8" xfId="1721" xr:uid="{00000000-0005-0000-0000-000059020000}"/>
    <cellStyle name="Millares 7" xfId="311" xr:uid="{00000000-0005-0000-0000-00005A020000}"/>
    <cellStyle name="Millares 7 2" xfId="312" xr:uid="{00000000-0005-0000-0000-00005B020000}"/>
    <cellStyle name="Millares 7 2 2" xfId="697" xr:uid="{00000000-0005-0000-0000-00005C020000}"/>
    <cellStyle name="Millares 7 2 2 2" xfId="1722" xr:uid="{00000000-0005-0000-0000-00005D020000}"/>
    <cellStyle name="Millares 7 2 3" xfId="1723" xr:uid="{00000000-0005-0000-0000-00005E020000}"/>
    <cellStyle name="Millares 7 3" xfId="698" xr:uid="{00000000-0005-0000-0000-00005F020000}"/>
    <cellStyle name="Millares 7 3 2" xfId="1724" xr:uid="{00000000-0005-0000-0000-000060020000}"/>
    <cellStyle name="Millares 7 4" xfId="699" xr:uid="{00000000-0005-0000-0000-000061020000}"/>
    <cellStyle name="Millares 7 4 2" xfId="1725" xr:uid="{00000000-0005-0000-0000-000062020000}"/>
    <cellStyle name="Millares 7 5" xfId="700" xr:uid="{00000000-0005-0000-0000-000063020000}"/>
    <cellStyle name="Millares 7 5 2" xfId="1726" xr:uid="{00000000-0005-0000-0000-000064020000}"/>
    <cellStyle name="Millares 7 6" xfId="701" xr:uid="{00000000-0005-0000-0000-000065020000}"/>
    <cellStyle name="Millares 7 6 2" xfId="1727" xr:uid="{00000000-0005-0000-0000-000066020000}"/>
    <cellStyle name="Millares 7 7" xfId="702" xr:uid="{00000000-0005-0000-0000-000067020000}"/>
    <cellStyle name="Millares 7 7 2" xfId="1728" xr:uid="{00000000-0005-0000-0000-000068020000}"/>
    <cellStyle name="Millares 7 8" xfId="703" xr:uid="{00000000-0005-0000-0000-000069020000}"/>
    <cellStyle name="Millares 7 8 2" xfId="1729" xr:uid="{00000000-0005-0000-0000-00006A020000}"/>
    <cellStyle name="Millares 7 9" xfId="1190" xr:uid="{00000000-0005-0000-0000-00006B020000}"/>
    <cellStyle name="Millares 8" xfId="313" xr:uid="{00000000-0005-0000-0000-00006C020000}"/>
    <cellStyle name="Millares 8 2" xfId="704" xr:uid="{00000000-0005-0000-0000-00006D020000}"/>
    <cellStyle name="Millares 8 2 2" xfId="1730" xr:uid="{00000000-0005-0000-0000-00006E020000}"/>
    <cellStyle name="Millares 8 3" xfId="1191" xr:uid="{00000000-0005-0000-0000-00006F020000}"/>
    <cellStyle name="Millares 9" xfId="597" xr:uid="{00000000-0005-0000-0000-000070020000}"/>
    <cellStyle name="Millares 9 2" xfId="705" xr:uid="{00000000-0005-0000-0000-000071020000}"/>
    <cellStyle name="Millares 9 2 2" xfId="706" xr:uid="{00000000-0005-0000-0000-000072020000}"/>
    <cellStyle name="Moneda 10" xfId="1731" xr:uid="{00000000-0005-0000-0000-000073020000}"/>
    <cellStyle name="Moneda 11" xfId="2590" xr:uid="{00000000-0005-0000-0000-000074020000}"/>
    <cellStyle name="Moneda 2" xfId="314" xr:uid="{00000000-0005-0000-0000-000075020000}"/>
    <cellStyle name="Moneda 2 2" xfId="552" xr:uid="{00000000-0005-0000-0000-000076020000}"/>
    <cellStyle name="Moneda 2 3" xfId="1192" xr:uid="{00000000-0005-0000-0000-000077020000}"/>
    <cellStyle name="Moneda 2 4" xfId="2600" xr:uid="{00000000-0005-0000-0000-000078020000}"/>
    <cellStyle name="Moneda 3" xfId="1193" xr:uid="{00000000-0005-0000-0000-000079020000}"/>
    <cellStyle name="Moneda 3 2" xfId="1732" xr:uid="{00000000-0005-0000-0000-00007A020000}"/>
    <cellStyle name="Moneda 3 3" xfId="2479" xr:uid="{00000000-0005-0000-0000-00007B020000}"/>
    <cellStyle name="Moneda 4" xfId="1194" xr:uid="{00000000-0005-0000-0000-00007C020000}"/>
    <cellStyle name="Moneda 4 2" xfId="1733" xr:uid="{00000000-0005-0000-0000-00007D020000}"/>
    <cellStyle name="Moneda 4 3" xfId="2481" xr:uid="{00000000-0005-0000-0000-00007E020000}"/>
    <cellStyle name="Moneda 5" xfId="1195" xr:uid="{00000000-0005-0000-0000-00007F020000}"/>
    <cellStyle name="Moneda 5 2" xfId="1734" xr:uid="{00000000-0005-0000-0000-000080020000}"/>
    <cellStyle name="Moneda 5 3" xfId="2482" xr:uid="{00000000-0005-0000-0000-000081020000}"/>
    <cellStyle name="Moneda 6" xfId="1196" xr:uid="{00000000-0005-0000-0000-000082020000}"/>
    <cellStyle name="Moneda 6 2" xfId="1735" xr:uid="{00000000-0005-0000-0000-000083020000}"/>
    <cellStyle name="Moneda 7" xfId="1197" xr:uid="{00000000-0005-0000-0000-000084020000}"/>
    <cellStyle name="Moneda 7 2" xfId="1736" xr:uid="{00000000-0005-0000-0000-000085020000}"/>
    <cellStyle name="Moneda 8" xfId="1198" xr:uid="{00000000-0005-0000-0000-000086020000}"/>
    <cellStyle name="Moneda 8 2" xfId="1737" xr:uid="{00000000-0005-0000-0000-000087020000}"/>
    <cellStyle name="Moneda 9" xfId="1199" xr:uid="{00000000-0005-0000-0000-000088020000}"/>
    <cellStyle name="Moneda 9 2" xfId="1738" xr:uid="{00000000-0005-0000-0000-000089020000}"/>
    <cellStyle name="Neutral" xfId="1106" builtinId="28" customBuiltin="1"/>
    <cellStyle name="Neutral 2" xfId="315" xr:uid="{00000000-0005-0000-0000-00008B020000}"/>
    <cellStyle name="Neutral 2 2" xfId="316" xr:uid="{00000000-0005-0000-0000-00008C020000}"/>
    <cellStyle name="Normal" xfId="0" builtinId="0"/>
    <cellStyle name="Normal 10" xfId="317" xr:uid="{00000000-0005-0000-0000-00008E020000}"/>
    <cellStyle name="Normal 10 2" xfId="318" xr:uid="{00000000-0005-0000-0000-00008F020000}"/>
    <cellStyle name="Normal 10 2 2" xfId="319" xr:uid="{00000000-0005-0000-0000-000090020000}"/>
    <cellStyle name="Normal 10 2 2 2" xfId="570" xr:uid="{00000000-0005-0000-0000-000091020000}"/>
    <cellStyle name="Normal 10 2 2 2 2" xfId="1018" xr:uid="{00000000-0005-0000-0000-000092020000}"/>
    <cellStyle name="Normal 10 2 2 2 2 2" xfId="1203" xr:uid="{00000000-0005-0000-0000-000093020000}"/>
    <cellStyle name="Normal 10 2 2 2 3" xfId="1202" xr:uid="{00000000-0005-0000-0000-000094020000}"/>
    <cellStyle name="Normal 10 2 2 3" xfId="1204" xr:uid="{00000000-0005-0000-0000-000095020000}"/>
    <cellStyle name="Normal 10 2 2 3 2" xfId="1739" xr:uid="{00000000-0005-0000-0000-000096020000}"/>
    <cellStyle name="Normal 10 2 2 4" xfId="1201" xr:uid="{00000000-0005-0000-0000-000097020000}"/>
    <cellStyle name="Normal 10 2 3" xfId="601" xr:uid="{00000000-0005-0000-0000-000098020000}"/>
    <cellStyle name="Normal 10 2 3 2" xfId="1206" xr:uid="{00000000-0005-0000-0000-000099020000}"/>
    <cellStyle name="Normal 10 2 3 2 2" xfId="1740" xr:uid="{00000000-0005-0000-0000-00009A020000}"/>
    <cellStyle name="Normal 10 2 3 3" xfId="1205" xr:uid="{00000000-0005-0000-0000-00009B020000}"/>
    <cellStyle name="Normal 10 2 4" xfId="1207" xr:uid="{00000000-0005-0000-0000-00009C020000}"/>
    <cellStyle name="Normal 10 2 4 2" xfId="1741" xr:uid="{00000000-0005-0000-0000-00009D020000}"/>
    <cellStyle name="Normal 10 2 5" xfId="1200" xr:uid="{00000000-0005-0000-0000-00009E020000}"/>
    <cellStyle name="Normal 10 3" xfId="320" xr:uid="{00000000-0005-0000-0000-00009F020000}"/>
    <cellStyle name="Normal 10 3 2" xfId="321" xr:uid="{00000000-0005-0000-0000-0000A0020000}"/>
    <cellStyle name="Normal 10 3 2 2" xfId="1210" xr:uid="{00000000-0005-0000-0000-0000A1020000}"/>
    <cellStyle name="Normal 10 3 2 2 2" xfId="1742" xr:uid="{00000000-0005-0000-0000-0000A2020000}"/>
    <cellStyle name="Normal 10 3 2 3" xfId="1209" xr:uid="{00000000-0005-0000-0000-0000A3020000}"/>
    <cellStyle name="Normal 10 3 3" xfId="1211" xr:uid="{00000000-0005-0000-0000-0000A4020000}"/>
    <cellStyle name="Normal 10 3 3 2" xfId="1743" xr:uid="{00000000-0005-0000-0000-0000A5020000}"/>
    <cellStyle name="Normal 10 3 4" xfId="1208" xr:uid="{00000000-0005-0000-0000-0000A6020000}"/>
    <cellStyle name="Normal 10 4" xfId="322" xr:uid="{00000000-0005-0000-0000-0000A7020000}"/>
    <cellStyle name="Normal 10 4 2" xfId="1213" xr:uid="{00000000-0005-0000-0000-0000A8020000}"/>
    <cellStyle name="Normal 10 4 2 2" xfId="1744" xr:uid="{00000000-0005-0000-0000-0000A9020000}"/>
    <cellStyle name="Normal 10 4 3" xfId="1212" xr:uid="{00000000-0005-0000-0000-0000AA020000}"/>
    <cellStyle name="Normal 10 5" xfId="707" xr:uid="{00000000-0005-0000-0000-0000AB020000}"/>
    <cellStyle name="Normal 10 5 2" xfId="1745" xr:uid="{00000000-0005-0000-0000-0000AC020000}"/>
    <cellStyle name="Normal 10 6" xfId="1214" xr:uid="{00000000-0005-0000-0000-0000AD020000}"/>
    <cellStyle name="Normal 10 6 2" xfId="1137" xr:uid="{00000000-0005-0000-0000-0000AE020000}"/>
    <cellStyle name="Normal 10 6 2 2" xfId="1215" xr:uid="{00000000-0005-0000-0000-0000AF020000}"/>
    <cellStyle name="Normal 10 6 2 2 2" xfId="1746" xr:uid="{00000000-0005-0000-0000-0000B0020000}"/>
    <cellStyle name="Normal 10 6 2 2 3" xfId="2495" xr:uid="{00000000-0005-0000-0000-0000B1020000}"/>
    <cellStyle name="Normal 10 6 2 3" xfId="1216" xr:uid="{00000000-0005-0000-0000-0000B2020000}"/>
    <cellStyle name="Normal 10 6 2 3 2" xfId="1747" xr:uid="{00000000-0005-0000-0000-0000B3020000}"/>
    <cellStyle name="Normal 10 6 2 4" xfId="1748" xr:uid="{00000000-0005-0000-0000-0000B4020000}"/>
    <cellStyle name="Normal 10 6 2 5" xfId="2496" xr:uid="{00000000-0005-0000-0000-0000B5020000}"/>
    <cellStyle name="Normal 10 6 3" xfId="1749" xr:uid="{00000000-0005-0000-0000-0000B6020000}"/>
    <cellStyle name="Normal 10 7" xfId="1217" xr:uid="{00000000-0005-0000-0000-0000B7020000}"/>
    <cellStyle name="Normal 10 7 2" xfId="1218" xr:uid="{00000000-0005-0000-0000-0000B8020000}"/>
    <cellStyle name="Normal 10 7 2 2" xfId="1750" xr:uid="{00000000-0005-0000-0000-0000B9020000}"/>
    <cellStyle name="Normal 10 7 3" xfId="1751" xr:uid="{00000000-0005-0000-0000-0000BA020000}"/>
    <cellStyle name="Normal 10 8" xfId="1752" xr:uid="{00000000-0005-0000-0000-0000BB020000}"/>
    <cellStyle name="Normal 10 9" xfId="2491" xr:uid="{00000000-0005-0000-0000-0000BC020000}"/>
    <cellStyle name="Normal 100" xfId="708" xr:uid="{00000000-0005-0000-0000-0000BD020000}"/>
    <cellStyle name="Normal 101" xfId="709" xr:uid="{00000000-0005-0000-0000-0000BE020000}"/>
    <cellStyle name="Normal 101 2" xfId="1019" xr:uid="{00000000-0005-0000-0000-0000BF020000}"/>
    <cellStyle name="Normal 102" xfId="710" xr:uid="{00000000-0005-0000-0000-0000C0020000}"/>
    <cellStyle name="Normal 102 2" xfId="1020" xr:uid="{00000000-0005-0000-0000-0000C1020000}"/>
    <cellStyle name="Normal 103" xfId="711" xr:uid="{00000000-0005-0000-0000-0000C2020000}"/>
    <cellStyle name="Normal 103 2" xfId="1021" xr:uid="{00000000-0005-0000-0000-0000C3020000}"/>
    <cellStyle name="Normal 104" xfId="712" xr:uid="{00000000-0005-0000-0000-0000C4020000}"/>
    <cellStyle name="Normal 104 2" xfId="1022" xr:uid="{00000000-0005-0000-0000-0000C5020000}"/>
    <cellStyle name="Normal 105" xfId="713" xr:uid="{00000000-0005-0000-0000-0000C6020000}"/>
    <cellStyle name="Normal 106" xfId="714" xr:uid="{00000000-0005-0000-0000-0000C7020000}"/>
    <cellStyle name="Normal 107" xfId="715" xr:uid="{00000000-0005-0000-0000-0000C8020000}"/>
    <cellStyle name="Normal 107 2" xfId="1023" xr:uid="{00000000-0005-0000-0000-0000C9020000}"/>
    <cellStyle name="Normal 108" xfId="1024" xr:uid="{00000000-0005-0000-0000-0000CA020000}"/>
    <cellStyle name="Normal 109" xfId="1025" xr:uid="{00000000-0005-0000-0000-0000CB020000}"/>
    <cellStyle name="Normal 11" xfId="323" xr:uid="{00000000-0005-0000-0000-0000CC020000}"/>
    <cellStyle name="Normal 11 2" xfId="324" xr:uid="{00000000-0005-0000-0000-0000CD020000}"/>
    <cellStyle name="Normal 11 2 2" xfId="325" xr:uid="{00000000-0005-0000-0000-0000CE020000}"/>
    <cellStyle name="Normal 11 2 2 2" xfId="716" xr:uid="{00000000-0005-0000-0000-0000CF020000}"/>
    <cellStyle name="Normal 11 2 2 2 2" xfId="717" xr:uid="{00000000-0005-0000-0000-0000D0020000}"/>
    <cellStyle name="Normal 11 2 2 2 2 2" xfId="1219" xr:uid="{00000000-0005-0000-0000-0000D1020000}"/>
    <cellStyle name="Normal 11 2 2 2 2 2 2" xfId="1753" xr:uid="{00000000-0005-0000-0000-0000D2020000}"/>
    <cellStyle name="Normal 11 2 2 2 2 3" xfId="1754" xr:uid="{00000000-0005-0000-0000-0000D3020000}"/>
    <cellStyle name="Normal 11 2 2 2 3" xfId="1220" xr:uid="{00000000-0005-0000-0000-0000D4020000}"/>
    <cellStyle name="Normal 11 2 2 2 3 2" xfId="1755" xr:uid="{00000000-0005-0000-0000-0000D5020000}"/>
    <cellStyle name="Normal 11 2 2 2 4" xfId="1756" xr:uid="{00000000-0005-0000-0000-0000D6020000}"/>
    <cellStyle name="Normal 11 2 2 3" xfId="718" xr:uid="{00000000-0005-0000-0000-0000D7020000}"/>
    <cellStyle name="Normal 11 2 2 3 2" xfId="1221" xr:uid="{00000000-0005-0000-0000-0000D8020000}"/>
    <cellStyle name="Normal 11 2 2 3 2 2" xfId="1757" xr:uid="{00000000-0005-0000-0000-0000D9020000}"/>
    <cellStyle name="Normal 11 2 2 3 3" xfId="1758" xr:uid="{00000000-0005-0000-0000-0000DA020000}"/>
    <cellStyle name="Normal 11 2 2 4" xfId="1222" xr:uid="{00000000-0005-0000-0000-0000DB020000}"/>
    <cellStyle name="Normal 11 2 2 4 2" xfId="1759" xr:uid="{00000000-0005-0000-0000-0000DC020000}"/>
    <cellStyle name="Normal 11 2 2 5" xfId="1760" xr:uid="{00000000-0005-0000-0000-0000DD020000}"/>
    <cellStyle name="Normal 11 2 3" xfId="719" xr:uid="{00000000-0005-0000-0000-0000DE020000}"/>
    <cellStyle name="Normal 11 2 3 2" xfId="720" xr:uid="{00000000-0005-0000-0000-0000DF020000}"/>
    <cellStyle name="Normal 11 2 3 2 2" xfId="1223" xr:uid="{00000000-0005-0000-0000-0000E0020000}"/>
    <cellStyle name="Normal 11 2 3 2 2 2" xfId="1761" xr:uid="{00000000-0005-0000-0000-0000E1020000}"/>
    <cellStyle name="Normal 11 2 3 2 3" xfId="1762" xr:uid="{00000000-0005-0000-0000-0000E2020000}"/>
    <cellStyle name="Normal 11 2 3 3" xfId="1224" xr:uid="{00000000-0005-0000-0000-0000E3020000}"/>
    <cellStyle name="Normal 11 2 3 3 2" xfId="1763" xr:uid="{00000000-0005-0000-0000-0000E4020000}"/>
    <cellStyle name="Normal 11 2 3 4" xfId="1764" xr:uid="{00000000-0005-0000-0000-0000E5020000}"/>
    <cellStyle name="Normal 11 2 4" xfId="721" xr:uid="{00000000-0005-0000-0000-0000E6020000}"/>
    <cellStyle name="Normal 11 2 4 2" xfId="1225" xr:uid="{00000000-0005-0000-0000-0000E7020000}"/>
    <cellStyle name="Normal 11 2 4 2 2" xfId="1765" xr:uid="{00000000-0005-0000-0000-0000E8020000}"/>
    <cellStyle name="Normal 11 2 4 3" xfId="1766" xr:uid="{00000000-0005-0000-0000-0000E9020000}"/>
    <cellStyle name="Normal 11 2 5" xfId="1226" xr:uid="{00000000-0005-0000-0000-0000EA020000}"/>
    <cellStyle name="Normal 11 2 5 2" xfId="1767" xr:uid="{00000000-0005-0000-0000-0000EB020000}"/>
    <cellStyle name="Normal 11 2 6" xfId="1768" xr:uid="{00000000-0005-0000-0000-0000EC020000}"/>
    <cellStyle name="Normal 11 3" xfId="326" xr:uid="{00000000-0005-0000-0000-0000ED020000}"/>
    <cellStyle name="Normal 11 3 2" xfId="722" xr:uid="{00000000-0005-0000-0000-0000EE020000}"/>
    <cellStyle name="Normal 11 3 2 2" xfId="723" xr:uid="{00000000-0005-0000-0000-0000EF020000}"/>
    <cellStyle name="Normal 11 3 2 2 2" xfId="724" xr:uid="{00000000-0005-0000-0000-0000F0020000}"/>
    <cellStyle name="Normal 11 3 2 2 2 2" xfId="1227" xr:uid="{00000000-0005-0000-0000-0000F1020000}"/>
    <cellStyle name="Normal 11 3 2 2 2 2 2" xfId="1769" xr:uid="{00000000-0005-0000-0000-0000F2020000}"/>
    <cellStyle name="Normal 11 3 2 2 2 3" xfId="1770" xr:uid="{00000000-0005-0000-0000-0000F3020000}"/>
    <cellStyle name="Normal 11 3 2 2 3" xfId="1228" xr:uid="{00000000-0005-0000-0000-0000F4020000}"/>
    <cellStyle name="Normal 11 3 2 2 3 2" xfId="1771" xr:uid="{00000000-0005-0000-0000-0000F5020000}"/>
    <cellStyle name="Normal 11 3 2 2 4" xfId="1772" xr:uid="{00000000-0005-0000-0000-0000F6020000}"/>
    <cellStyle name="Normal 11 3 2 3" xfId="725" xr:uid="{00000000-0005-0000-0000-0000F7020000}"/>
    <cellStyle name="Normal 11 3 2 3 2" xfId="1229" xr:uid="{00000000-0005-0000-0000-0000F8020000}"/>
    <cellStyle name="Normal 11 3 2 3 2 2" xfId="1773" xr:uid="{00000000-0005-0000-0000-0000F9020000}"/>
    <cellStyle name="Normal 11 3 2 3 3" xfId="1774" xr:uid="{00000000-0005-0000-0000-0000FA020000}"/>
    <cellStyle name="Normal 11 3 2 4" xfId="1230" xr:uid="{00000000-0005-0000-0000-0000FB020000}"/>
    <cellStyle name="Normal 11 3 2 4 2" xfId="1775" xr:uid="{00000000-0005-0000-0000-0000FC020000}"/>
    <cellStyle name="Normal 11 3 2 5" xfId="1776" xr:uid="{00000000-0005-0000-0000-0000FD020000}"/>
    <cellStyle name="Normal 11 3 3" xfId="726" xr:uid="{00000000-0005-0000-0000-0000FE020000}"/>
    <cellStyle name="Normal 11 3 3 2" xfId="727" xr:uid="{00000000-0005-0000-0000-0000FF020000}"/>
    <cellStyle name="Normal 11 3 3 2 2" xfId="1231" xr:uid="{00000000-0005-0000-0000-000000030000}"/>
    <cellStyle name="Normal 11 3 3 2 2 2" xfId="1777" xr:uid="{00000000-0005-0000-0000-000001030000}"/>
    <cellStyle name="Normal 11 3 3 2 3" xfId="1778" xr:uid="{00000000-0005-0000-0000-000002030000}"/>
    <cellStyle name="Normal 11 3 3 3" xfId="1232" xr:uid="{00000000-0005-0000-0000-000003030000}"/>
    <cellStyle name="Normal 11 3 3 3 2" xfId="1779" xr:uid="{00000000-0005-0000-0000-000004030000}"/>
    <cellStyle name="Normal 11 3 3 4" xfId="1780" xr:uid="{00000000-0005-0000-0000-000005030000}"/>
    <cellStyle name="Normal 11 3 4" xfId="728" xr:uid="{00000000-0005-0000-0000-000006030000}"/>
    <cellStyle name="Normal 11 3 4 2" xfId="1233" xr:uid="{00000000-0005-0000-0000-000007030000}"/>
    <cellStyle name="Normal 11 3 4 2 2" xfId="1781" xr:uid="{00000000-0005-0000-0000-000008030000}"/>
    <cellStyle name="Normal 11 3 4 3" xfId="1782" xr:uid="{00000000-0005-0000-0000-000009030000}"/>
    <cellStyle name="Normal 11 3 5" xfId="1234" xr:uid="{00000000-0005-0000-0000-00000A030000}"/>
    <cellStyle name="Normal 11 3 5 2" xfId="1783" xr:uid="{00000000-0005-0000-0000-00000B030000}"/>
    <cellStyle name="Normal 11 3 6" xfId="1784" xr:uid="{00000000-0005-0000-0000-00000C030000}"/>
    <cellStyle name="Normal 11 4" xfId="729" xr:uid="{00000000-0005-0000-0000-00000D030000}"/>
    <cellStyle name="Normal 11 4 2" xfId="730" xr:uid="{00000000-0005-0000-0000-00000E030000}"/>
    <cellStyle name="Normal 11 4 2 2" xfId="731" xr:uid="{00000000-0005-0000-0000-00000F030000}"/>
    <cellStyle name="Normal 11 4 2 2 2" xfId="1235" xr:uid="{00000000-0005-0000-0000-000010030000}"/>
    <cellStyle name="Normal 11 4 2 2 2 2" xfId="1785" xr:uid="{00000000-0005-0000-0000-000011030000}"/>
    <cellStyle name="Normal 11 4 2 2 3" xfId="1786" xr:uid="{00000000-0005-0000-0000-000012030000}"/>
    <cellStyle name="Normal 11 4 2 3" xfId="1236" xr:uid="{00000000-0005-0000-0000-000013030000}"/>
    <cellStyle name="Normal 11 4 2 3 2" xfId="1787" xr:uid="{00000000-0005-0000-0000-000014030000}"/>
    <cellStyle name="Normal 11 4 2 4" xfId="1788" xr:uid="{00000000-0005-0000-0000-000015030000}"/>
    <cellStyle name="Normal 11 4 3" xfId="732" xr:uid="{00000000-0005-0000-0000-000016030000}"/>
    <cellStyle name="Normal 11 4 3 2" xfId="1237" xr:uid="{00000000-0005-0000-0000-000017030000}"/>
    <cellStyle name="Normal 11 4 3 2 2" xfId="1789" xr:uid="{00000000-0005-0000-0000-000018030000}"/>
    <cellStyle name="Normal 11 4 3 3" xfId="1790" xr:uid="{00000000-0005-0000-0000-000019030000}"/>
    <cellStyle name="Normal 11 4 4" xfId="1238" xr:uid="{00000000-0005-0000-0000-00001A030000}"/>
    <cellStyle name="Normal 11 4 4 2" xfId="1791" xr:uid="{00000000-0005-0000-0000-00001B030000}"/>
    <cellStyle name="Normal 11 4 5" xfId="1792" xr:uid="{00000000-0005-0000-0000-00001C030000}"/>
    <cellStyle name="Normal 11 5" xfId="733" xr:uid="{00000000-0005-0000-0000-00001D030000}"/>
    <cellStyle name="Normal 11 5 2" xfId="734" xr:uid="{00000000-0005-0000-0000-00001E030000}"/>
    <cellStyle name="Normal 11 5 2 2" xfId="1239" xr:uid="{00000000-0005-0000-0000-00001F030000}"/>
    <cellStyle name="Normal 11 5 2 2 2" xfId="1793" xr:uid="{00000000-0005-0000-0000-000020030000}"/>
    <cellStyle name="Normal 11 5 2 3" xfId="1794" xr:uid="{00000000-0005-0000-0000-000021030000}"/>
    <cellStyle name="Normal 11 5 3" xfId="1240" xr:uid="{00000000-0005-0000-0000-000022030000}"/>
    <cellStyle name="Normal 11 5 3 2" xfId="1795" xr:uid="{00000000-0005-0000-0000-000023030000}"/>
    <cellStyle name="Normal 11 5 4" xfId="1796" xr:uid="{00000000-0005-0000-0000-000024030000}"/>
    <cellStyle name="Normal 11 6" xfId="735" xr:uid="{00000000-0005-0000-0000-000025030000}"/>
    <cellStyle name="Normal 11 6 2" xfId="1241" xr:uid="{00000000-0005-0000-0000-000026030000}"/>
    <cellStyle name="Normal 11 6 2 2" xfId="1797" xr:uid="{00000000-0005-0000-0000-000027030000}"/>
    <cellStyle name="Normal 11 6 3" xfId="1798" xr:uid="{00000000-0005-0000-0000-000028030000}"/>
    <cellStyle name="Normal 11 7" xfId="1242" xr:uid="{00000000-0005-0000-0000-000029030000}"/>
    <cellStyle name="Normal 11 7 2" xfId="1799" xr:uid="{00000000-0005-0000-0000-00002A030000}"/>
    <cellStyle name="Normal 11 8" xfId="1800" xr:uid="{00000000-0005-0000-0000-00002B030000}"/>
    <cellStyle name="Normal 11 9" xfId="2613" xr:uid="{00000000-0005-0000-0000-00002C030000}"/>
    <cellStyle name="Normal 110" xfId="1026" xr:uid="{00000000-0005-0000-0000-00002D030000}"/>
    <cellStyle name="Normal 111" xfId="1027" xr:uid="{00000000-0005-0000-0000-00002E030000}"/>
    <cellStyle name="Normal 112" xfId="1028" xr:uid="{00000000-0005-0000-0000-00002F030000}"/>
    <cellStyle name="Normal 112 2" xfId="1069" xr:uid="{00000000-0005-0000-0000-000030030000}"/>
    <cellStyle name="Normal 113" xfId="1029" xr:uid="{00000000-0005-0000-0000-000031030000}"/>
    <cellStyle name="Normal 113 2" xfId="1073" xr:uid="{00000000-0005-0000-0000-000032030000}"/>
    <cellStyle name="Normal 114" xfId="1059" xr:uid="{00000000-0005-0000-0000-000033030000}"/>
    <cellStyle name="Normal 114 2" xfId="1071" xr:uid="{00000000-0005-0000-0000-000034030000}"/>
    <cellStyle name="Normal 114 3" xfId="1084" xr:uid="{00000000-0005-0000-0000-000035030000}"/>
    <cellStyle name="Normal 115" xfId="1064" xr:uid="{00000000-0005-0000-0000-000036030000}"/>
    <cellStyle name="Normal 115 2" xfId="1086" xr:uid="{00000000-0005-0000-0000-000037030000}"/>
    <cellStyle name="Normal 115 3" xfId="2563" xr:uid="{00000000-0005-0000-0000-000038030000}"/>
    <cellStyle name="Normal 116" xfId="1065" xr:uid="{00000000-0005-0000-0000-000039030000}"/>
    <cellStyle name="Normal 116 2" xfId="1099" xr:uid="{00000000-0005-0000-0000-00003A030000}"/>
    <cellStyle name="Normal 117" xfId="1070" xr:uid="{00000000-0005-0000-0000-00003B030000}"/>
    <cellStyle name="Normal 117 2" xfId="1078" xr:uid="{00000000-0005-0000-0000-00003C030000}"/>
    <cellStyle name="Normal 117 3" xfId="2471" xr:uid="{00000000-0005-0000-0000-00003D030000}"/>
    <cellStyle name="Normal 118" xfId="1072" xr:uid="{00000000-0005-0000-0000-00003E030000}"/>
    <cellStyle name="Normal 118 2" xfId="2467" xr:uid="{00000000-0005-0000-0000-00003F030000}"/>
    <cellStyle name="Normal 119" xfId="1074" xr:uid="{00000000-0005-0000-0000-000040030000}"/>
    <cellStyle name="Normal 119 2" xfId="2472" xr:uid="{00000000-0005-0000-0000-000041030000}"/>
    <cellStyle name="Normal 12" xfId="327" xr:uid="{00000000-0005-0000-0000-000042030000}"/>
    <cellStyle name="Normal 12 2" xfId="328" xr:uid="{00000000-0005-0000-0000-000043030000}"/>
    <cellStyle name="Normal 12 2 2" xfId="329" xr:uid="{00000000-0005-0000-0000-000044030000}"/>
    <cellStyle name="Normal 12 2 2 2" xfId="736" xr:uid="{00000000-0005-0000-0000-000045030000}"/>
    <cellStyle name="Normal 12 2 2 2 2" xfId="1243" xr:uid="{00000000-0005-0000-0000-000046030000}"/>
    <cellStyle name="Normal 12 2 2 2 2 2" xfId="1801" xr:uid="{00000000-0005-0000-0000-000047030000}"/>
    <cellStyle name="Normal 12 2 2 2 3" xfId="1802" xr:uid="{00000000-0005-0000-0000-000048030000}"/>
    <cellStyle name="Normal 12 2 2 3" xfId="1244" xr:uid="{00000000-0005-0000-0000-000049030000}"/>
    <cellStyle name="Normal 12 2 2 3 2" xfId="1803" xr:uid="{00000000-0005-0000-0000-00004A030000}"/>
    <cellStyle name="Normal 12 2 2 4" xfId="1804" xr:uid="{00000000-0005-0000-0000-00004B030000}"/>
    <cellStyle name="Normal 12 2 3" xfId="737" xr:uid="{00000000-0005-0000-0000-00004C030000}"/>
    <cellStyle name="Normal 12 2 3 2" xfId="1245" xr:uid="{00000000-0005-0000-0000-00004D030000}"/>
    <cellStyle name="Normal 12 2 3 2 2" xfId="1805" xr:uid="{00000000-0005-0000-0000-00004E030000}"/>
    <cellStyle name="Normal 12 2 3 3" xfId="1806" xr:uid="{00000000-0005-0000-0000-00004F030000}"/>
    <cellStyle name="Normal 12 2 4" xfId="1246" xr:uid="{00000000-0005-0000-0000-000050030000}"/>
    <cellStyle name="Normal 12 2 4 2" xfId="1807" xr:uid="{00000000-0005-0000-0000-000051030000}"/>
    <cellStyle name="Normal 12 2 5" xfId="1808" xr:uid="{00000000-0005-0000-0000-000052030000}"/>
    <cellStyle name="Normal 12 3" xfId="330" xr:uid="{00000000-0005-0000-0000-000053030000}"/>
    <cellStyle name="Normal 12 3 2" xfId="738" xr:uid="{00000000-0005-0000-0000-000054030000}"/>
    <cellStyle name="Normal 12 3 2 2" xfId="1247" xr:uid="{00000000-0005-0000-0000-000055030000}"/>
    <cellStyle name="Normal 12 3 2 2 2" xfId="1809" xr:uid="{00000000-0005-0000-0000-000056030000}"/>
    <cellStyle name="Normal 12 3 2 3" xfId="1810" xr:uid="{00000000-0005-0000-0000-000057030000}"/>
    <cellStyle name="Normal 12 3 3" xfId="1248" xr:uid="{00000000-0005-0000-0000-000058030000}"/>
    <cellStyle name="Normal 12 3 3 2" xfId="1811" xr:uid="{00000000-0005-0000-0000-000059030000}"/>
    <cellStyle name="Normal 12 3 4" xfId="1812" xr:uid="{00000000-0005-0000-0000-00005A030000}"/>
    <cellStyle name="Normal 12 4" xfId="739" xr:uid="{00000000-0005-0000-0000-00005B030000}"/>
    <cellStyle name="Normal 12 4 2" xfId="1249" xr:uid="{00000000-0005-0000-0000-00005C030000}"/>
    <cellStyle name="Normal 12 4 2 2" xfId="1813" xr:uid="{00000000-0005-0000-0000-00005D030000}"/>
    <cellStyle name="Normal 12 4 3" xfId="1814" xr:uid="{00000000-0005-0000-0000-00005E030000}"/>
    <cellStyle name="Normal 12 5" xfId="1250" xr:uid="{00000000-0005-0000-0000-00005F030000}"/>
    <cellStyle name="Normal 12 5 2" xfId="1815" xr:uid="{00000000-0005-0000-0000-000060030000}"/>
    <cellStyle name="Normal 12 6" xfId="1816" xr:uid="{00000000-0005-0000-0000-000061030000}"/>
    <cellStyle name="Normal 120" xfId="1075" xr:uid="{00000000-0005-0000-0000-000062030000}"/>
    <cellStyle name="Normal 120 2" xfId="2475" xr:uid="{00000000-0005-0000-0000-000063030000}"/>
    <cellStyle name="Normal 121" xfId="1081" xr:uid="{00000000-0005-0000-0000-000064030000}"/>
    <cellStyle name="Normal 121 2" xfId="2480" xr:uid="{00000000-0005-0000-0000-000065030000}"/>
    <cellStyle name="Normal 122" xfId="1088" xr:uid="{00000000-0005-0000-0000-000066030000}"/>
    <cellStyle name="Normal 123" xfId="1091" xr:uid="{00000000-0005-0000-0000-000067030000}"/>
    <cellStyle name="Normal 123 2" xfId="2466" xr:uid="{00000000-0005-0000-0000-000068030000}"/>
    <cellStyle name="Normal 124" xfId="1092" xr:uid="{00000000-0005-0000-0000-000069030000}"/>
    <cellStyle name="Normal 125" xfId="1093" xr:uid="{00000000-0005-0000-0000-00006A030000}"/>
    <cellStyle name="Normal 125 2" xfId="2483" xr:uid="{00000000-0005-0000-0000-00006B030000}"/>
    <cellStyle name="Normal 126" xfId="1094" xr:uid="{00000000-0005-0000-0000-00006C030000}"/>
    <cellStyle name="Normal 126 2" xfId="2487" xr:uid="{00000000-0005-0000-0000-00006D030000}"/>
    <cellStyle name="Normal 127" xfId="1095" xr:uid="{00000000-0005-0000-0000-00006E030000}"/>
    <cellStyle name="Normal 127 2" xfId="2554" xr:uid="{00000000-0005-0000-0000-00006F030000}"/>
    <cellStyle name="Normal 128" xfId="1098" xr:uid="{00000000-0005-0000-0000-000070030000}"/>
    <cellStyle name="Normal 128 2" xfId="2555" xr:uid="{00000000-0005-0000-0000-000071030000}"/>
    <cellStyle name="Normal 129" xfId="1102" xr:uid="{00000000-0005-0000-0000-000072030000}"/>
    <cellStyle name="Normal 129 2" xfId="2557" xr:uid="{00000000-0005-0000-0000-000073030000}"/>
    <cellStyle name="Normal 13" xfId="331" xr:uid="{00000000-0005-0000-0000-000074030000}"/>
    <cellStyle name="Normal 13 10" xfId="1251" xr:uid="{00000000-0005-0000-0000-000075030000}"/>
    <cellStyle name="Normal 13 10 2" xfId="1817" xr:uid="{00000000-0005-0000-0000-000076030000}"/>
    <cellStyle name="Normal 13 11" xfId="1252" xr:uid="{00000000-0005-0000-0000-000077030000}"/>
    <cellStyle name="Normal 13 11 2" xfId="1818" xr:uid="{00000000-0005-0000-0000-000078030000}"/>
    <cellStyle name="Normal 13 12" xfId="1253" xr:uid="{00000000-0005-0000-0000-000079030000}"/>
    <cellStyle name="Normal 13 12 2" xfId="1819" xr:uid="{00000000-0005-0000-0000-00007A030000}"/>
    <cellStyle name="Normal 13 13" xfId="1254" xr:uid="{00000000-0005-0000-0000-00007B030000}"/>
    <cellStyle name="Normal 13 13 2" xfId="1820" xr:uid="{00000000-0005-0000-0000-00007C030000}"/>
    <cellStyle name="Normal 13 14" xfId="1255" xr:uid="{00000000-0005-0000-0000-00007D030000}"/>
    <cellStyle name="Normal 13 14 2" xfId="1821" xr:uid="{00000000-0005-0000-0000-00007E030000}"/>
    <cellStyle name="Normal 13 15" xfId="1256" xr:uid="{00000000-0005-0000-0000-00007F030000}"/>
    <cellStyle name="Normal 13 15 2" xfId="1822" xr:uid="{00000000-0005-0000-0000-000080030000}"/>
    <cellStyle name="Normal 13 16" xfId="1257" xr:uid="{00000000-0005-0000-0000-000081030000}"/>
    <cellStyle name="Normal 13 16 2" xfId="1823" xr:uid="{00000000-0005-0000-0000-000082030000}"/>
    <cellStyle name="Normal 13 2" xfId="332" xr:uid="{00000000-0005-0000-0000-000083030000}"/>
    <cellStyle name="Normal 13 2 2" xfId="333" xr:uid="{00000000-0005-0000-0000-000084030000}"/>
    <cellStyle name="Normal 13 2 2 2" xfId="740" xr:uid="{00000000-0005-0000-0000-000085030000}"/>
    <cellStyle name="Normal 13 2 2 2 2" xfId="1258" xr:uid="{00000000-0005-0000-0000-000086030000}"/>
    <cellStyle name="Normal 13 2 2 2 2 2" xfId="1824" xr:uid="{00000000-0005-0000-0000-000087030000}"/>
    <cellStyle name="Normal 13 2 2 2 3" xfId="1825" xr:uid="{00000000-0005-0000-0000-000088030000}"/>
    <cellStyle name="Normal 13 2 2 3" xfId="1259" xr:uid="{00000000-0005-0000-0000-000089030000}"/>
    <cellStyle name="Normal 13 2 2 3 2" xfId="1826" xr:uid="{00000000-0005-0000-0000-00008A030000}"/>
    <cellStyle name="Normal 13 2 2 4" xfId="1827" xr:uid="{00000000-0005-0000-0000-00008B030000}"/>
    <cellStyle name="Normal 13 2 3" xfId="741" xr:uid="{00000000-0005-0000-0000-00008C030000}"/>
    <cellStyle name="Normal 13 2 3 2" xfId="1260" xr:uid="{00000000-0005-0000-0000-00008D030000}"/>
    <cellStyle name="Normal 13 2 3 2 2" xfId="1828" xr:uid="{00000000-0005-0000-0000-00008E030000}"/>
    <cellStyle name="Normal 13 2 3 3" xfId="1829" xr:uid="{00000000-0005-0000-0000-00008F030000}"/>
    <cellStyle name="Normal 13 2 4" xfId="742" xr:uid="{00000000-0005-0000-0000-000090030000}"/>
    <cellStyle name="Normal 13 2 4 2" xfId="1139" xr:uid="{00000000-0005-0000-0000-000091030000}"/>
    <cellStyle name="Normal 13 2 4 2 2" xfId="1261" xr:uid="{00000000-0005-0000-0000-000092030000}"/>
    <cellStyle name="Normal 13 2 4 2 2 2" xfId="1830" xr:uid="{00000000-0005-0000-0000-000093030000}"/>
    <cellStyle name="Normal 13 2 4 2 3" xfId="1262" xr:uid="{00000000-0005-0000-0000-000094030000}"/>
    <cellStyle name="Normal 13 2 4 2 3 2" xfId="1831" xr:uid="{00000000-0005-0000-0000-000095030000}"/>
    <cellStyle name="Normal 13 2 4 2 4" xfId="1832" xr:uid="{00000000-0005-0000-0000-000096030000}"/>
    <cellStyle name="Normal 13 2 4 3" xfId="1263" xr:uid="{00000000-0005-0000-0000-000097030000}"/>
    <cellStyle name="Normal 13 2 5" xfId="1264" xr:uid="{00000000-0005-0000-0000-000098030000}"/>
    <cellStyle name="Normal 13 2 5 2" xfId="1265" xr:uid="{00000000-0005-0000-0000-000099030000}"/>
    <cellStyle name="Normal 13 2 5 3" xfId="1833" xr:uid="{00000000-0005-0000-0000-00009A030000}"/>
    <cellStyle name="Normal 13 3" xfId="334" xr:uid="{00000000-0005-0000-0000-00009B030000}"/>
    <cellStyle name="Normal 13 3 2" xfId="743" xr:uid="{00000000-0005-0000-0000-00009C030000}"/>
    <cellStyle name="Normal 13 3 2 2" xfId="1266" xr:uid="{00000000-0005-0000-0000-00009D030000}"/>
    <cellStyle name="Normal 13 3 2 2 2" xfId="1834" xr:uid="{00000000-0005-0000-0000-00009E030000}"/>
    <cellStyle name="Normal 13 3 2 3" xfId="1835" xr:uid="{00000000-0005-0000-0000-00009F030000}"/>
    <cellStyle name="Normal 13 3 3" xfId="1267" xr:uid="{00000000-0005-0000-0000-0000A0030000}"/>
    <cellStyle name="Normal 13 3 3 2" xfId="1836" xr:uid="{00000000-0005-0000-0000-0000A1030000}"/>
    <cellStyle name="Normal 13 3 4" xfId="1837" xr:uid="{00000000-0005-0000-0000-0000A2030000}"/>
    <cellStyle name="Normal 13 4" xfId="744" xr:uid="{00000000-0005-0000-0000-0000A3030000}"/>
    <cellStyle name="Normal 13 4 2" xfId="1268" xr:uid="{00000000-0005-0000-0000-0000A4030000}"/>
    <cellStyle name="Normal 13 4 2 2" xfId="1838" xr:uid="{00000000-0005-0000-0000-0000A5030000}"/>
    <cellStyle name="Normal 13 4 3" xfId="1839" xr:uid="{00000000-0005-0000-0000-0000A6030000}"/>
    <cellStyle name="Normal 13 5" xfId="745" xr:uid="{00000000-0005-0000-0000-0000A7030000}"/>
    <cellStyle name="Normal 13 5 2" xfId="1840" xr:uid="{00000000-0005-0000-0000-0000A8030000}"/>
    <cellStyle name="Normal 13 6" xfId="746" xr:uid="{00000000-0005-0000-0000-0000A9030000}"/>
    <cellStyle name="Normal 13 6 2" xfId="1841" xr:uid="{00000000-0005-0000-0000-0000AA030000}"/>
    <cellStyle name="Normal 13 7" xfId="747" xr:uid="{00000000-0005-0000-0000-0000AB030000}"/>
    <cellStyle name="Normal 13 7 2" xfId="1842" xr:uid="{00000000-0005-0000-0000-0000AC030000}"/>
    <cellStyle name="Normal 13 8" xfId="748" xr:uid="{00000000-0005-0000-0000-0000AD030000}"/>
    <cellStyle name="Normal 13 8 2" xfId="1843" xr:uid="{00000000-0005-0000-0000-0000AE030000}"/>
    <cellStyle name="Normal 13 9" xfId="1269" xr:uid="{00000000-0005-0000-0000-0000AF030000}"/>
    <cellStyle name="Normal 13 9 2" xfId="1844" xr:uid="{00000000-0005-0000-0000-0000B0030000}"/>
    <cellStyle name="Normal 130" xfId="1135" xr:uid="{00000000-0005-0000-0000-0000B1030000}"/>
    <cellStyle name="Normal 130 2" xfId="2558" xr:uid="{00000000-0005-0000-0000-0000B2030000}"/>
    <cellStyle name="Normal 131" xfId="2465" xr:uid="{00000000-0005-0000-0000-0000B3030000}"/>
    <cellStyle name="Normal 132" xfId="2468" xr:uid="{00000000-0005-0000-0000-0000B4030000}"/>
    <cellStyle name="Normal 132 2" xfId="2470" xr:uid="{00000000-0005-0000-0000-0000B5030000}"/>
    <cellStyle name="Normal 133" xfId="2543" xr:uid="{00000000-0005-0000-0000-0000B6030000}"/>
    <cellStyle name="Normal 133 2" xfId="2561" xr:uid="{00000000-0005-0000-0000-0000B7030000}"/>
    <cellStyle name="Normal 134" xfId="2544" xr:uid="{00000000-0005-0000-0000-0000B8030000}"/>
    <cellStyle name="Normal 134 2" xfId="2562" xr:uid="{00000000-0005-0000-0000-0000B9030000}"/>
    <cellStyle name="Normal 135" xfId="2547" xr:uid="{00000000-0005-0000-0000-0000BA030000}"/>
    <cellStyle name="Normal 135 2" xfId="2564" xr:uid="{00000000-0005-0000-0000-0000BB030000}"/>
    <cellStyle name="Normal 135 2 2" xfId="2581" xr:uid="{00000000-0005-0000-0000-0000BC030000}"/>
    <cellStyle name="Normal 136" xfId="2549" xr:uid="{00000000-0005-0000-0000-0000BD030000}"/>
    <cellStyle name="Normal 136 2" xfId="2567" xr:uid="{00000000-0005-0000-0000-0000BE030000}"/>
    <cellStyle name="Normal 137" xfId="2569" xr:uid="{00000000-0005-0000-0000-0000BF030000}"/>
    <cellStyle name="Normal 138" xfId="2570" xr:uid="{00000000-0005-0000-0000-0000C0030000}"/>
    <cellStyle name="Normal 139" xfId="2575" xr:uid="{00000000-0005-0000-0000-0000C1030000}"/>
    <cellStyle name="Normal 14" xfId="335" xr:uid="{00000000-0005-0000-0000-0000C2030000}"/>
    <cellStyle name="Normal 14 2" xfId="336" xr:uid="{00000000-0005-0000-0000-0000C3030000}"/>
    <cellStyle name="Normal 14 2 2" xfId="337" xr:uid="{00000000-0005-0000-0000-0000C4030000}"/>
    <cellStyle name="Normal 14 2 2 2" xfId="749" xr:uid="{00000000-0005-0000-0000-0000C5030000}"/>
    <cellStyle name="Normal 14 2 2 2 2" xfId="1270" xr:uid="{00000000-0005-0000-0000-0000C6030000}"/>
    <cellStyle name="Normal 14 2 2 2 2 2" xfId="1845" xr:uid="{00000000-0005-0000-0000-0000C7030000}"/>
    <cellStyle name="Normal 14 2 2 2 3" xfId="1846" xr:uid="{00000000-0005-0000-0000-0000C8030000}"/>
    <cellStyle name="Normal 14 2 2 3" xfId="1271" xr:uid="{00000000-0005-0000-0000-0000C9030000}"/>
    <cellStyle name="Normal 14 2 2 3 2" xfId="1847" xr:uid="{00000000-0005-0000-0000-0000CA030000}"/>
    <cellStyle name="Normal 14 2 2 4" xfId="1848" xr:uid="{00000000-0005-0000-0000-0000CB030000}"/>
    <cellStyle name="Normal 14 2 3" xfId="750" xr:uid="{00000000-0005-0000-0000-0000CC030000}"/>
    <cellStyle name="Normal 14 2 3 2" xfId="1272" xr:uid="{00000000-0005-0000-0000-0000CD030000}"/>
    <cellStyle name="Normal 14 2 3 2 2" xfId="1849" xr:uid="{00000000-0005-0000-0000-0000CE030000}"/>
    <cellStyle name="Normal 14 2 3 3" xfId="1850" xr:uid="{00000000-0005-0000-0000-0000CF030000}"/>
    <cellStyle name="Normal 14 2 4" xfId="1273" xr:uid="{00000000-0005-0000-0000-0000D0030000}"/>
    <cellStyle name="Normal 14 2 4 2" xfId="1851" xr:uid="{00000000-0005-0000-0000-0000D1030000}"/>
    <cellStyle name="Normal 14 2 5" xfId="1852" xr:uid="{00000000-0005-0000-0000-0000D2030000}"/>
    <cellStyle name="Normal 14 3" xfId="338" xr:uid="{00000000-0005-0000-0000-0000D3030000}"/>
    <cellStyle name="Normal 14 3 2" xfId="751" xr:uid="{00000000-0005-0000-0000-0000D4030000}"/>
    <cellStyle name="Normal 14 3 2 2" xfId="1274" xr:uid="{00000000-0005-0000-0000-0000D5030000}"/>
    <cellStyle name="Normal 14 3 2 2 2" xfId="1853" xr:uid="{00000000-0005-0000-0000-0000D6030000}"/>
    <cellStyle name="Normal 14 3 2 3" xfId="1854" xr:uid="{00000000-0005-0000-0000-0000D7030000}"/>
    <cellStyle name="Normal 14 3 3" xfId="1275" xr:uid="{00000000-0005-0000-0000-0000D8030000}"/>
    <cellStyle name="Normal 14 3 3 2" xfId="1855" xr:uid="{00000000-0005-0000-0000-0000D9030000}"/>
    <cellStyle name="Normal 14 3 4" xfId="1856" xr:uid="{00000000-0005-0000-0000-0000DA030000}"/>
    <cellStyle name="Normal 14 4" xfId="752" xr:uid="{00000000-0005-0000-0000-0000DB030000}"/>
    <cellStyle name="Normal 14 4 2" xfId="1276" xr:uid="{00000000-0005-0000-0000-0000DC030000}"/>
    <cellStyle name="Normal 14 4 2 2" xfId="1857" xr:uid="{00000000-0005-0000-0000-0000DD030000}"/>
    <cellStyle name="Normal 14 4 3" xfId="1858" xr:uid="{00000000-0005-0000-0000-0000DE030000}"/>
    <cellStyle name="Normal 14 5" xfId="1277" xr:uid="{00000000-0005-0000-0000-0000DF030000}"/>
    <cellStyle name="Normal 14 5 2" xfId="1859" xr:uid="{00000000-0005-0000-0000-0000E0030000}"/>
    <cellStyle name="Normal 14 6" xfId="1860" xr:uid="{00000000-0005-0000-0000-0000E1030000}"/>
    <cellStyle name="Normal 140" xfId="2580" xr:uid="{00000000-0005-0000-0000-0000E2030000}"/>
    <cellStyle name="Normal 141" xfId="2553" xr:uid="{00000000-0005-0000-0000-0000E3030000}"/>
    <cellStyle name="Normal 141 2" xfId="2582" xr:uid="{00000000-0005-0000-0000-0000E4030000}"/>
    <cellStyle name="Normal 142" xfId="2584" xr:uid="{00000000-0005-0000-0000-0000E5030000}"/>
    <cellStyle name="Normal 143" xfId="2585" xr:uid="{00000000-0005-0000-0000-0000E6030000}"/>
    <cellStyle name="Normal 144" xfId="2589" xr:uid="{00000000-0005-0000-0000-0000E7030000}"/>
    <cellStyle name="Normal 145" xfId="2591" xr:uid="{00000000-0005-0000-0000-0000E8030000}"/>
    <cellStyle name="Normal 146" xfId="2592" xr:uid="{00000000-0005-0000-0000-0000E9030000}"/>
    <cellStyle name="Normal 147" xfId="2606" xr:uid="{00000000-0005-0000-0000-0000EA030000}"/>
    <cellStyle name="Normal 148" xfId="2607" xr:uid="{00000000-0005-0000-0000-0000EB030000}"/>
    <cellStyle name="Normal 149" xfId="2608" xr:uid="{00000000-0005-0000-0000-0000EC030000}"/>
    <cellStyle name="Normal 15" xfId="339" xr:uid="{00000000-0005-0000-0000-0000ED030000}"/>
    <cellStyle name="Normal 15 2" xfId="340" xr:uid="{00000000-0005-0000-0000-0000EE030000}"/>
    <cellStyle name="Normal 15 2 2" xfId="341" xr:uid="{00000000-0005-0000-0000-0000EF030000}"/>
    <cellStyle name="Normal 15 2 2 2" xfId="753" xr:uid="{00000000-0005-0000-0000-0000F0030000}"/>
    <cellStyle name="Normal 15 2 2 2 2" xfId="1278" xr:uid="{00000000-0005-0000-0000-0000F1030000}"/>
    <cellStyle name="Normal 15 2 2 2 2 2" xfId="1861" xr:uid="{00000000-0005-0000-0000-0000F2030000}"/>
    <cellStyle name="Normal 15 2 2 2 3" xfId="1862" xr:uid="{00000000-0005-0000-0000-0000F3030000}"/>
    <cellStyle name="Normal 15 2 2 3" xfId="1279" xr:uid="{00000000-0005-0000-0000-0000F4030000}"/>
    <cellStyle name="Normal 15 2 2 3 2" xfId="1863" xr:uid="{00000000-0005-0000-0000-0000F5030000}"/>
    <cellStyle name="Normal 15 2 2 4" xfId="1864" xr:uid="{00000000-0005-0000-0000-0000F6030000}"/>
    <cellStyle name="Normal 15 2 3" xfId="754" xr:uid="{00000000-0005-0000-0000-0000F7030000}"/>
    <cellStyle name="Normal 15 2 3 2" xfId="1280" xr:uid="{00000000-0005-0000-0000-0000F8030000}"/>
    <cellStyle name="Normal 15 2 3 2 2" xfId="1865" xr:uid="{00000000-0005-0000-0000-0000F9030000}"/>
    <cellStyle name="Normal 15 2 3 3" xfId="1866" xr:uid="{00000000-0005-0000-0000-0000FA030000}"/>
    <cellStyle name="Normal 15 2 4" xfId="1281" xr:uid="{00000000-0005-0000-0000-0000FB030000}"/>
    <cellStyle name="Normal 15 2 4 2" xfId="1867" xr:uid="{00000000-0005-0000-0000-0000FC030000}"/>
    <cellStyle name="Normal 15 2 5" xfId="1868" xr:uid="{00000000-0005-0000-0000-0000FD030000}"/>
    <cellStyle name="Normal 15 3" xfId="342" xr:uid="{00000000-0005-0000-0000-0000FE030000}"/>
    <cellStyle name="Normal 15 3 2" xfId="755" xr:uid="{00000000-0005-0000-0000-0000FF030000}"/>
    <cellStyle name="Normal 15 3 2 2" xfId="1282" xr:uid="{00000000-0005-0000-0000-000000040000}"/>
    <cellStyle name="Normal 15 3 2 2 2" xfId="1869" xr:uid="{00000000-0005-0000-0000-000001040000}"/>
    <cellStyle name="Normal 15 3 2 3" xfId="1870" xr:uid="{00000000-0005-0000-0000-000002040000}"/>
    <cellStyle name="Normal 15 3 3" xfId="1283" xr:uid="{00000000-0005-0000-0000-000003040000}"/>
    <cellStyle name="Normal 15 3 3 2" xfId="1871" xr:uid="{00000000-0005-0000-0000-000004040000}"/>
    <cellStyle name="Normal 15 3 4" xfId="1872" xr:uid="{00000000-0005-0000-0000-000005040000}"/>
    <cellStyle name="Normal 15 4" xfId="756" xr:uid="{00000000-0005-0000-0000-000006040000}"/>
    <cellStyle name="Normal 15 4 2" xfId="1284" xr:uid="{00000000-0005-0000-0000-000007040000}"/>
    <cellStyle name="Normal 15 4 2 2" xfId="1873" xr:uid="{00000000-0005-0000-0000-000008040000}"/>
    <cellStyle name="Normal 15 4 3" xfId="1874" xr:uid="{00000000-0005-0000-0000-000009040000}"/>
    <cellStyle name="Normal 15 5" xfId="1285" xr:uid="{00000000-0005-0000-0000-00000A040000}"/>
    <cellStyle name="Normal 15 5 2" xfId="1875" xr:uid="{00000000-0005-0000-0000-00000B040000}"/>
    <cellStyle name="Normal 15 6" xfId="1876" xr:uid="{00000000-0005-0000-0000-00000C040000}"/>
    <cellStyle name="Normal 150" xfId="2609" xr:uid="{00000000-0005-0000-0000-00000D040000}"/>
    <cellStyle name="Normal 151" xfId="2610" xr:uid="{00000000-0005-0000-0000-00000E040000}"/>
    <cellStyle name="Normal 16" xfId="343" xr:uid="{00000000-0005-0000-0000-00000F040000}"/>
    <cellStyle name="Normal 16 2" xfId="344" xr:uid="{00000000-0005-0000-0000-000010040000}"/>
    <cellStyle name="Normal 16 2 2" xfId="345" xr:uid="{00000000-0005-0000-0000-000011040000}"/>
    <cellStyle name="Normal 16 2 2 2" xfId="757" xr:uid="{00000000-0005-0000-0000-000012040000}"/>
    <cellStyle name="Normal 16 2 2 2 2" xfId="1286" xr:uid="{00000000-0005-0000-0000-000013040000}"/>
    <cellStyle name="Normal 16 2 2 2 2 2" xfId="1877" xr:uid="{00000000-0005-0000-0000-000014040000}"/>
    <cellStyle name="Normal 16 2 2 2 3" xfId="1878" xr:uid="{00000000-0005-0000-0000-000015040000}"/>
    <cellStyle name="Normal 16 2 2 3" xfId="1287" xr:uid="{00000000-0005-0000-0000-000016040000}"/>
    <cellStyle name="Normal 16 2 2 3 2" xfId="1879" xr:uid="{00000000-0005-0000-0000-000017040000}"/>
    <cellStyle name="Normal 16 2 2 4" xfId="1880" xr:uid="{00000000-0005-0000-0000-000018040000}"/>
    <cellStyle name="Normal 16 2 3" xfId="758" xr:uid="{00000000-0005-0000-0000-000019040000}"/>
    <cellStyle name="Normal 16 2 3 2" xfId="1288" xr:uid="{00000000-0005-0000-0000-00001A040000}"/>
    <cellStyle name="Normal 16 2 3 2 2" xfId="1881" xr:uid="{00000000-0005-0000-0000-00001B040000}"/>
    <cellStyle name="Normal 16 2 3 3" xfId="1882" xr:uid="{00000000-0005-0000-0000-00001C040000}"/>
    <cellStyle name="Normal 16 2 4" xfId="1289" xr:uid="{00000000-0005-0000-0000-00001D040000}"/>
    <cellStyle name="Normal 16 2 4 2" xfId="1883" xr:uid="{00000000-0005-0000-0000-00001E040000}"/>
    <cellStyle name="Normal 16 2 5" xfId="1884" xr:uid="{00000000-0005-0000-0000-00001F040000}"/>
    <cellStyle name="Normal 16 3" xfId="346" xr:uid="{00000000-0005-0000-0000-000020040000}"/>
    <cellStyle name="Normal 16 3 2" xfId="759" xr:uid="{00000000-0005-0000-0000-000021040000}"/>
    <cellStyle name="Normal 16 3 2 2" xfId="1290" xr:uid="{00000000-0005-0000-0000-000022040000}"/>
    <cellStyle name="Normal 16 3 2 2 2" xfId="1885" xr:uid="{00000000-0005-0000-0000-000023040000}"/>
    <cellStyle name="Normal 16 3 2 3" xfId="1886" xr:uid="{00000000-0005-0000-0000-000024040000}"/>
    <cellStyle name="Normal 16 3 3" xfId="1291" xr:uid="{00000000-0005-0000-0000-000025040000}"/>
    <cellStyle name="Normal 16 3 3 2" xfId="1887" xr:uid="{00000000-0005-0000-0000-000026040000}"/>
    <cellStyle name="Normal 16 3 4" xfId="1888" xr:uid="{00000000-0005-0000-0000-000027040000}"/>
    <cellStyle name="Normal 16 4" xfId="760" xr:uid="{00000000-0005-0000-0000-000028040000}"/>
    <cellStyle name="Normal 16 4 2" xfId="1292" xr:uid="{00000000-0005-0000-0000-000029040000}"/>
    <cellStyle name="Normal 16 4 2 2" xfId="1889" xr:uid="{00000000-0005-0000-0000-00002A040000}"/>
    <cellStyle name="Normal 16 4 3" xfId="1890" xr:uid="{00000000-0005-0000-0000-00002B040000}"/>
    <cellStyle name="Normal 16 5" xfId="1293" xr:uid="{00000000-0005-0000-0000-00002C040000}"/>
    <cellStyle name="Normal 16 5 2" xfId="1891" xr:uid="{00000000-0005-0000-0000-00002D040000}"/>
    <cellStyle name="Normal 16 6" xfId="1892" xr:uid="{00000000-0005-0000-0000-00002E040000}"/>
    <cellStyle name="Normal 17" xfId="347" xr:uid="{00000000-0005-0000-0000-00002F040000}"/>
    <cellStyle name="Normal 17 2" xfId="348" xr:uid="{00000000-0005-0000-0000-000030040000}"/>
    <cellStyle name="Normal 17 2 2" xfId="349" xr:uid="{00000000-0005-0000-0000-000031040000}"/>
    <cellStyle name="Normal 17 3" xfId="350" xr:uid="{00000000-0005-0000-0000-000032040000}"/>
    <cellStyle name="Normal 17 3 2" xfId="1294" xr:uid="{00000000-0005-0000-0000-000033040000}"/>
    <cellStyle name="Normal 18" xfId="351" xr:uid="{00000000-0005-0000-0000-000034040000}"/>
    <cellStyle name="Normal 18 2" xfId="352" xr:uid="{00000000-0005-0000-0000-000035040000}"/>
    <cellStyle name="Normal 18 2 2" xfId="353" xr:uid="{00000000-0005-0000-0000-000036040000}"/>
    <cellStyle name="Normal 18 2 2 2" xfId="1297" xr:uid="{00000000-0005-0000-0000-000037040000}"/>
    <cellStyle name="Normal 18 2 2 2 2" xfId="1893" xr:uid="{00000000-0005-0000-0000-000038040000}"/>
    <cellStyle name="Normal 18 2 2 3" xfId="1296" xr:uid="{00000000-0005-0000-0000-000039040000}"/>
    <cellStyle name="Normal 18 2 3" xfId="1298" xr:uid="{00000000-0005-0000-0000-00003A040000}"/>
    <cellStyle name="Normal 18 2 3 2" xfId="1894" xr:uid="{00000000-0005-0000-0000-00003B040000}"/>
    <cellStyle name="Normal 18 2 4" xfId="1295" xr:uid="{00000000-0005-0000-0000-00003C040000}"/>
    <cellStyle name="Normal 18 3" xfId="354" xr:uid="{00000000-0005-0000-0000-00003D040000}"/>
    <cellStyle name="Normal 18 3 2" xfId="1300" xr:uid="{00000000-0005-0000-0000-00003E040000}"/>
    <cellStyle name="Normal 18 3 2 2" xfId="1895" xr:uid="{00000000-0005-0000-0000-00003F040000}"/>
    <cellStyle name="Normal 18 3 3" xfId="1299" xr:uid="{00000000-0005-0000-0000-000040040000}"/>
    <cellStyle name="Normal 18 4" xfId="761" xr:uid="{00000000-0005-0000-0000-000041040000}"/>
    <cellStyle name="Normal 18 4 2" xfId="1896" xr:uid="{00000000-0005-0000-0000-000042040000}"/>
    <cellStyle name="Normal 18 5" xfId="762" xr:uid="{00000000-0005-0000-0000-000043040000}"/>
    <cellStyle name="Normal 18 5 2" xfId="1301" xr:uid="{00000000-0005-0000-0000-000044040000}"/>
    <cellStyle name="Normal 18 5 2 2" xfId="1897" xr:uid="{00000000-0005-0000-0000-000045040000}"/>
    <cellStyle name="Normal 18 5 3" xfId="1898" xr:uid="{00000000-0005-0000-0000-000046040000}"/>
    <cellStyle name="Normal 18 6" xfId="1302" xr:uid="{00000000-0005-0000-0000-000047040000}"/>
    <cellStyle name="Normal 18 6 2" xfId="1899" xr:uid="{00000000-0005-0000-0000-000048040000}"/>
    <cellStyle name="Normal 18 7" xfId="1303" xr:uid="{00000000-0005-0000-0000-000049040000}"/>
    <cellStyle name="Normal 18 7 2" xfId="1900" xr:uid="{00000000-0005-0000-0000-00004A040000}"/>
    <cellStyle name="Normal 18 8" xfId="1304" xr:uid="{00000000-0005-0000-0000-00004B040000}"/>
    <cellStyle name="Normal 18 8 2" xfId="1901" xr:uid="{00000000-0005-0000-0000-00004C040000}"/>
    <cellStyle name="Normal 18 9" xfId="1902" xr:uid="{00000000-0005-0000-0000-00004D040000}"/>
    <cellStyle name="Normal 19" xfId="355" xr:uid="{00000000-0005-0000-0000-00004E040000}"/>
    <cellStyle name="Normal 19 2" xfId="356" xr:uid="{00000000-0005-0000-0000-00004F040000}"/>
    <cellStyle name="Normal 19 2 2" xfId="357" xr:uid="{00000000-0005-0000-0000-000050040000}"/>
    <cellStyle name="Normal 19 2 2 2" xfId="1308" xr:uid="{00000000-0005-0000-0000-000051040000}"/>
    <cellStyle name="Normal 19 2 2 2 2" xfId="1903" xr:uid="{00000000-0005-0000-0000-000052040000}"/>
    <cellStyle name="Normal 19 2 2 3" xfId="1307" xr:uid="{00000000-0005-0000-0000-000053040000}"/>
    <cellStyle name="Normal 19 2 3" xfId="1309" xr:uid="{00000000-0005-0000-0000-000054040000}"/>
    <cellStyle name="Normal 19 2 3 2" xfId="1904" xr:uid="{00000000-0005-0000-0000-000055040000}"/>
    <cellStyle name="Normal 19 2 4" xfId="1306" xr:uid="{00000000-0005-0000-0000-000056040000}"/>
    <cellStyle name="Normal 19 3" xfId="358" xr:uid="{00000000-0005-0000-0000-000057040000}"/>
    <cellStyle name="Normal 19 3 2" xfId="1311" xr:uid="{00000000-0005-0000-0000-000058040000}"/>
    <cellStyle name="Normal 19 3 2 2" xfId="1905" xr:uid="{00000000-0005-0000-0000-000059040000}"/>
    <cellStyle name="Normal 19 3 3" xfId="1310" xr:uid="{00000000-0005-0000-0000-00005A040000}"/>
    <cellStyle name="Normal 19 4" xfId="1312" xr:uid="{00000000-0005-0000-0000-00005B040000}"/>
    <cellStyle name="Normal 19 4 2" xfId="1906" xr:uid="{00000000-0005-0000-0000-00005C040000}"/>
    <cellStyle name="Normal 19 5" xfId="1305" xr:uid="{00000000-0005-0000-0000-00005D040000}"/>
    <cellStyle name="Normal 2" xfId="359" xr:uid="{00000000-0005-0000-0000-00005E040000}"/>
    <cellStyle name="Normal 2 10" xfId="360" xr:uid="{00000000-0005-0000-0000-00005F040000}"/>
    <cellStyle name="Normal 2 10 2" xfId="2498" xr:uid="{00000000-0005-0000-0000-000060040000}"/>
    <cellStyle name="Normal 2 10 3" xfId="2497" xr:uid="{00000000-0005-0000-0000-000061040000}"/>
    <cellStyle name="Normal 2 11" xfId="361" xr:uid="{00000000-0005-0000-0000-000062040000}"/>
    <cellStyle name="Normal 2 11 2" xfId="2499" xr:uid="{00000000-0005-0000-0000-000063040000}"/>
    <cellStyle name="Normal 2 12" xfId="362" xr:uid="{00000000-0005-0000-0000-000064040000}"/>
    <cellStyle name="Normal 2 12 2" xfId="568" xr:uid="{00000000-0005-0000-0000-000065040000}"/>
    <cellStyle name="Normal 2 12 3" xfId="2500" xr:uid="{00000000-0005-0000-0000-000066040000}"/>
    <cellStyle name="Normal 2 13" xfId="363" xr:uid="{00000000-0005-0000-0000-000067040000}"/>
    <cellStyle name="Normal 2 14" xfId="364" xr:uid="{00000000-0005-0000-0000-000068040000}"/>
    <cellStyle name="Normal 2 14 2" xfId="2484" xr:uid="{00000000-0005-0000-0000-000069040000}"/>
    <cellStyle name="Normal 2 14 3" xfId="2501" xr:uid="{00000000-0005-0000-0000-00006A040000}"/>
    <cellStyle name="Normal 2 15" xfId="581" xr:uid="{00000000-0005-0000-0000-00006B040000}"/>
    <cellStyle name="Normal 2 15 2" xfId="763" xr:uid="{00000000-0005-0000-0000-00006C040000}"/>
    <cellStyle name="Normal 2 15 3" xfId="2502" xr:uid="{00000000-0005-0000-0000-00006D040000}"/>
    <cellStyle name="Normal 2 16" xfId="584" xr:uid="{00000000-0005-0000-0000-00006E040000}"/>
    <cellStyle name="Normal 2 16 2" xfId="1030" xr:uid="{00000000-0005-0000-0000-00006F040000}"/>
    <cellStyle name="Normal 2 16 3" xfId="1031" xr:uid="{00000000-0005-0000-0000-000070040000}"/>
    <cellStyle name="Normal 2 16 4" xfId="1032" xr:uid="{00000000-0005-0000-0000-000071040000}"/>
    <cellStyle name="Normal 2 16 4 2" xfId="2559" xr:uid="{00000000-0005-0000-0000-000072040000}"/>
    <cellStyle name="Normal 2 16 5" xfId="2503" xr:uid="{00000000-0005-0000-0000-000073040000}"/>
    <cellStyle name="Normal 2 17" xfId="1089" xr:uid="{00000000-0005-0000-0000-000074040000}"/>
    <cellStyle name="Normal 2 17 2" xfId="1101" xr:uid="{00000000-0005-0000-0000-000075040000}"/>
    <cellStyle name="Normal 2 18" xfId="1313" xr:uid="{00000000-0005-0000-0000-000076040000}"/>
    <cellStyle name="Normal 2 18 2" xfId="2504" xr:uid="{00000000-0005-0000-0000-000077040000}"/>
    <cellStyle name="Normal 2 19" xfId="2505" xr:uid="{00000000-0005-0000-0000-000078040000}"/>
    <cellStyle name="Normal 2 2" xfId="365" xr:uid="{00000000-0005-0000-0000-000079040000}"/>
    <cellStyle name="Normal 2 2 10" xfId="366" xr:uid="{00000000-0005-0000-0000-00007A040000}"/>
    <cellStyle name="Normal 2 2 10 2" xfId="2552" xr:uid="{00000000-0005-0000-0000-00007B040000}"/>
    <cellStyle name="Normal 2 2 11" xfId="367" xr:uid="{00000000-0005-0000-0000-00007C040000}"/>
    <cellStyle name="Normal 2 2 12" xfId="368" xr:uid="{00000000-0005-0000-0000-00007D040000}"/>
    <cellStyle name="Normal 2 2 2" xfId="369" xr:uid="{00000000-0005-0000-0000-00007E040000}"/>
    <cellStyle name="Normal 2 2 2 2" xfId="370" xr:uid="{00000000-0005-0000-0000-00007F040000}"/>
    <cellStyle name="Normal 2 2 2 2 2" xfId="1907" xr:uid="{00000000-0005-0000-0000-000080040000}"/>
    <cellStyle name="Normal 2 2 2 3" xfId="1908" xr:uid="{00000000-0005-0000-0000-000081040000}"/>
    <cellStyle name="Normal 2 2 3" xfId="371" xr:uid="{00000000-0005-0000-0000-000082040000}"/>
    <cellStyle name="Normal 2 2 3 2" xfId="372" xr:uid="{00000000-0005-0000-0000-000083040000}"/>
    <cellStyle name="Normal 2 2 3 3" xfId="1314" xr:uid="{00000000-0005-0000-0000-000084040000}"/>
    <cellStyle name="Normal 2 2 4" xfId="373" xr:uid="{00000000-0005-0000-0000-000085040000}"/>
    <cellStyle name="Normal 2 2 4 2" xfId="374" xr:uid="{00000000-0005-0000-0000-000086040000}"/>
    <cellStyle name="Normal 2 2 5" xfId="375" xr:uid="{00000000-0005-0000-0000-000087040000}"/>
    <cellStyle name="Normal 2 2 5 2" xfId="376" xr:uid="{00000000-0005-0000-0000-000088040000}"/>
    <cellStyle name="Normal 2 2 6" xfId="377" xr:uid="{00000000-0005-0000-0000-000089040000}"/>
    <cellStyle name="Normal 2 2 6 2" xfId="378" xr:uid="{00000000-0005-0000-0000-00008A040000}"/>
    <cellStyle name="Normal 2 2 7" xfId="379" xr:uid="{00000000-0005-0000-0000-00008B040000}"/>
    <cellStyle name="Normal 2 2 8" xfId="380" xr:uid="{00000000-0005-0000-0000-00008C040000}"/>
    <cellStyle name="Normal 2 2 9" xfId="381" xr:uid="{00000000-0005-0000-0000-00008D040000}"/>
    <cellStyle name="Normal 2 2_6a" xfId="382" xr:uid="{00000000-0005-0000-0000-00008E040000}"/>
    <cellStyle name="Normal 2 20" xfId="2506" xr:uid="{00000000-0005-0000-0000-00008F040000}"/>
    <cellStyle name="Normal 2 21" xfId="2507" xr:uid="{00000000-0005-0000-0000-000090040000}"/>
    <cellStyle name="Normal 2 3" xfId="383" xr:uid="{00000000-0005-0000-0000-000091040000}"/>
    <cellStyle name="Normal 2 3 2" xfId="384" xr:uid="{00000000-0005-0000-0000-000092040000}"/>
    <cellStyle name="Normal 2 3 2 2" xfId="1315" xr:uid="{00000000-0005-0000-0000-000093040000}"/>
    <cellStyle name="Normal 2 3 3" xfId="385" xr:uid="{00000000-0005-0000-0000-000094040000}"/>
    <cellStyle name="Normal 2 3 3 2" xfId="1316" xr:uid="{00000000-0005-0000-0000-000095040000}"/>
    <cellStyle name="Normal 2 3 4" xfId="386" xr:uid="{00000000-0005-0000-0000-000096040000}"/>
    <cellStyle name="Normal 2 3 4 2" xfId="1317" xr:uid="{00000000-0005-0000-0000-000097040000}"/>
    <cellStyle name="Normal 2 3 5" xfId="387" xr:uid="{00000000-0005-0000-0000-000098040000}"/>
    <cellStyle name="Normal 2 3_6a" xfId="388" xr:uid="{00000000-0005-0000-0000-000099040000}"/>
    <cellStyle name="Normal 2 4" xfId="389" xr:uid="{00000000-0005-0000-0000-00009A040000}"/>
    <cellStyle name="Normal 2 4 2" xfId="390" xr:uid="{00000000-0005-0000-0000-00009B040000}"/>
    <cellStyle name="Normal 2 4 2 2" xfId="764" xr:uid="{00000000-0005-0000-0000-00009C040000}"/>
    <cellStyle name="Normal 2 4 3" xfId="391" xr:uid="{00000000-0005-0000-0000-00009D040000}"/>
    <cellStyle name="Normal 2 4 4" xfId="392" xr:uid="{00000000-0005-0000-0000-00009E040000}"/>
    <cellStyle name="Normal 2 4 5" xfId="393" xr:uid="{00000000-0005-0000-0000-00009F040000}"/>
    <cellStyle name="Normal 2 5" xfId="394" xr:uid="{00000000-0005-0000-0000-0000A0040000}"/>
    <cellStyle name="Normal 2 5 2" xfId="395" xr:uid="{00000000-0005-0000-0000-0000A1040000}"/>
    <cellStyle name="Normal 2 5 2 2" xfId="1909" xr:uid="{00000000-0005-0000-0000-0000A2040000}"/>
    <cellStyle name="Normal 2 5 3" xfId="396" xr:uid="{00000000-0005-0000-0000-0000A3040000}"/>
    <cellStyle name="Normal 2 5 4" xfId="397" xr:uid="{00000000-0005-0000-0000-0000A4040000}"/>
    <cellStyle name="Normal 2 5 5" xfId="398" xr:uid="{00000000-0005-0000-0000-0000A5040000}"/>
    <cellStyle name="Normal 2 6" xfId="399" xr:uid="{00000000-0005-0000-0000-0000A6040000}"/>
    <cellStyle name="Normal 2 6 2" xfId="400" xr:uid="{00000000-0005-0000-0000-0000A7040000}"/>
    <cellStyle name="Normal 2 7" xfId="401" xr:uid="{00000000-0005-0000-0000-0000A8040000}"/>
    <cellStyle name="Normal 2 7 2" xfId="1318" xr:uid="{00000000-0005-0000-0000-0000A9040000}"/>
    <cellStyle name="Normal 2 7 2 2" xfId="2508" xr:uid="{00000000-0005-0000-0000-0000AA040000}"/>
    <cellStyle name="Normal 2 7 3" xfId="2509" xr:uid="{00000000-0005-0000-0000-0000AB040000}"/>
    <cellStyle name="Normal 2 8" xfId="402" xr:uid="{00000000-0005-0000-0000-0000AC040000}"/>
    <cellStyle name="Normal 2 8 2" xfId="1319" xr:uid="{00000000-0005-0000-0000-0000AD040000}"/>
    <cellStyle name="Normal 2 8 2 2" xfId="2510" xr:uid="{00000000-0005-0000-0000-0000AE040000}"/>
    <cellStyle name="Normal 2 8 3" xfId="2511" xr:uid="{00000000-0005-0000-0000-0000AF040000}"/>
    <cellStyle name="Normal 2 9" xfId="403" xr:uid="{00000000-0005-0000-0000-0000B0040000}"/>
    <cellStyle name="Normal 2 9 2" xfId="2513" xr:uid="{00000000-0005-0000-0000-0000B1040000}"/>
    <cellStyle name="Normal 2 9 3" xfId="2512" xr:uid="{00000000-0005-0000-0000-0000B2040000}"/>
    <cellStyle name="Normal 2_6a" xfId="404" xr:uid="{00000000-0005-0000-0000-0000B3040000}"/>
    <cellStyle name="Normal 20" xfId="405" xr:uid="{00000000-0005-0000-0000-0000B4040000}"/>
    <cellStyle name="Normal 20 2" xfId="406" xr:uid="{00000000-0005-0000-0000-0000B5040000}"/>
    <cellStyle name="Normal 20 2 2" xfId="407" xr:uid="{00000000-0005-0000-0000-0000B6040000}"/>
    <cellStyle name="Normal 20 2 2 2" xfId="1322" xr:uid="{00000000-0005-0000-0000-0000B7040000}"/>
    <cellStyle name="Normal 20 2 2 2 2" xfId="1910" xr:uid="{00000000-0005-0000-0000-0000B8040000}"/>
    <cellStyle name="Normal 20 2 2 3" xfId="1321" xr:uid="{00000000-0005-0000-0000-0000B9040000}"/>
    <cellStyle name="Normal 20 2 3" xfId="1323" xr:uid="{00000000-0005-0000-0000-0000BA040000}"/>
    <cellStyle name="Normal 20 2 3 2" xfId="1911" xr:uid="{00000000-0005-0000-0000-0000BB040000}"/>
    <cellStyle name="Normal 20 2 4" xfId="1320" xr:uid="{00000000-0005-0000-0000-0000BC040000}"/>
    <cellStyle name="Normal 20 3" xfId="408" xr:uid="{00000000-0005-0000-0000-0000BD040000}"/>
    <cellStyle name="Normal 20 3 2" xfId="1324" xr:uid="{00000000-0005-0000-0000-0000BE040000}"/>
    <cellStyle name="Normal 20 3 2 2" xfId="1912" xr:uid="{00000000-0005-0000-0000-0000BF040000}"/>
    <cellStyle name="Normal 20 3 3" xfId="1913" xr:uid="{00000000-0005-0000-0000-0000C0040000}"/>
    <cellStyle name="Normal 20 4" xfId="765" xr:uid="{00000000-0005-0000-0000-0000C1040000}"/>
    <cellStyle name="Normal 20 4 2" xfId="1914" xr:uid="{00000000-0005-0000-0000-0000C2040000}"/>
    <cellStyle name="Normal 20 5" xfId="766" xr:uid="{00000000-0005-0000-0000-0000C3040000}"/>
    <cellStyle name="Normal 20 5 2" xfId="1325" xr:uid="{00000000-0005-0000-0000-0000C4040000}"/>
    <cellStyle name="Normal 20 5 2 2" xfId="1915" xr:uid="{00000000-0005-0000-0000-0000C5040000}"/>
    <cellStyle name="Normal 20 5 3" xfId="1916" xr:uid="{00000000-0005-0000-0000-0000C6040000}"/>
    <cellStyle name="Normal 20 6" xfId="1326" xr:uid="{00000000-0005-0000-0000-0000C7040000}"/>
    <cellStyle name="Normal 20 6 2" xfId="1917" xr:uid="{00000000-0005-0000-0000-0000C8040000}"/>
    <cellStyle name="Normal 20 7" xfId="1327" xr:uid="{00000000-0005-0000-0000-0000C9040000}"/>
    <cellStyle name="Normal 20 7 2" xfId="1918" xr:uid="{00000000-0005-0000-0000-0000CA040000}"/>
    <cellStyle name="Normal 20 8" xfId="1328" xr:uid="{00000000-0005-0000-0000-0000CB040000}"/>
    <cellStyle name="Normal 20 8 2" xfId="1919" xr:uid="{00000000-0005-0000-0000-0000CC040000}"/>
    <cellStyle name="Normal 20 9" xfId="1920" xr:uid="{00000000-0005-0000-0000-0000CD040000}"/>
    <cellStyle name="Normal 21" xfId="409" xr:uid="{00000000-0005-0000-0000-0000CE040000}"/>
    <cellStyle name="Normal 21 2" xfId="410" xr:uid="{00000000-0005-0000-0000-0000CF040000}"/>
    <cellStyle name="Normal 21 2 2" xfId="411" xr:uid="{00000000-0005-0000-0000-0000D0040000}"/>
    <cellStyle name="Normal 21 2 2 2" xfId="1332" xr:uid="{00000000-0005-0000-0000-0000D1040000}"/>
    <cellStyle name="Normal 21 2 2 2 2" xfId="1921" xr:uid="{00000000-0005-0000-0000-0000D2040000}"/>
    <cellStyle name="Normal 21 2 2 3" xfId="1331" xr:uid="{00000000-0005-0000-0000-0000D3040000}"/>
    <cellStyle name="Normal 21 2 3" xfId="1333" xr:uid="{00000000-0005-0000-0000-0000D4040000}"/>
    <cellStyle name="Normal 21 2 3 2" xfId="1922" xr:uid="{00000000-0005-0000-0000-0000D5040000}"/>
    <cellStyle name="Normal 21 2 4" xfId="1330" xr:uid="{00000000-0005-0000-0000-0000D6040000}"/>
    <cellStyle name="Normal 21 3" xfId="412" xr:uid="{00000000-0005-0000-0000-0000D7040000}"/>
    <cellStyle name="Normal 21 3 2" xfId="1335" xr:uid="{00000000-0005-0000-0000-0000D8040000}"/>
    <cellStyle name="Normal 21 3 2 2" xfId="1923" xr:uid="{00000000-0005-0000-0000-0000D9040000}"/>
    <cellStyle name="Normal 21 3 3" xfId="1334" xr:uid="{00000000-0005-0000-0000-0000DA040000}"/>
    <cellStyle name="Normal 21 4" xfId="1336" xr:uid="{00000000-0005-0000-0000-0000DB040000}"/>
    <cellStyle name="Normal 21 4 2" xfId="1924" xr:uid="{00000000-0005-0000-0000-0000DC040000}"/>
    <cellStyle name="Normal 21 5" xfId="1329" xr:uid="{00000000-0005-0000-0000-0000DD040000}"/>
    <cellStyle name="Normal 22" xfId="413" xr:uid="{00000000-0005-0000-0000-0000DE040000}"/>
    <cellStyle name="Normal 22 2" xfId="414" xr:uid="{00000000-0005-0000-0000-0000DF040000}"/>
    <cellStyle name="Normal 22 2 2" xfId="767" xr:uid="{00000000-0005-0000-0000-0000E0040000}"/>
    <cellStyle name="Normal 22 2 2 2" xfId="1337" xr:uid="{00000000-0005-0000-0000-0000E1040000}"/>
    <cellStyle name="Normal 22 2 2 2 2" xfId="1925" xr:uid="{00000000-0005-0000-0000-0000E2040000}"/>
    <cellStyle name="Normal 22 2 2 3" xfId="1926" xr:uid="{00000000-0005-0000-0000-0000E3040000}"/>
    <cellStyle name="Normal 22 2 3" xfId="1338" xr:uid="{00000000-0005-0000-0000-0000E4040000}"/>
    <cellStyle name="Normal 22 2 3 2" xfId="1927" xr:uid="{00000000-0005-0000-0000-0000E5040000}"/>
    <cellStyle name="Normal 22 2 4" xfId="1928" xr:uid="{00000000-0005-0000-0000-0000E6040000}"/>
    <cellStyle name="Normal 22 3" xfId="602" xr:uid="{00000000-0005-0000-0000-0000E7040000}"/>
    <cellStyle name="Normal 22 3 2" xfId="1340" xr:uid="{00000000-0005-0000-0000-0000E8040000}"/>
    <cellStyle name="Normal 22 3 2 2" xfId="1929" xr:uid="{00000000-0005-0000-0000-0000E9040000}"/>
    <cellStyle name="Normal 22 3 3" xfId="1339" xr:uid="{00000000-0005-0000-0000-0000EA040000}"/>
    <cellStyle name="Normal 22 4" xfId="1341" xr:uid="{00000000-0005-0000-0000-0000EB040000}"/>
    <cellStyle name="Normal 22 4 2" xfId="1930" xr:uid="{00000000-0005-0000-0000-0000EC040000}"/>
    <cellStyle name="Normal 22 5" xfId="1931" xr:uid="{00000000-0005-0000-0000-0000ED040000}"/>
    <cellStyle name="Normal 23" xfId="415" xr:uid="{00000000-0005-0000-0000-0000EE040000}"/>
    <cellStyle name="Normal 23 2" xfId="416" xr:uid="{00000000-0005-0000-0000-0000EF040000}"/>
    <cellStyle name="Normal 23 2 2" xfId="768" xr:uid="{00000000-0005-0000-0000-0000F0040000}"/>
    <cellStyle name="Normal 23 2 2 2" xfId="1342" xr:uid="{00000000-0005-0000-0000-0000F1040000}"/>
    <cellStyle name="Normal 23 2 2 2 2" xfId="1932" xr:uid="{00000000-0005-0000-0000-0000F2040000}"/>
    <cellStyle name="Normal 23 2 2 3" xfId="1933" xr:uid="{00000000-0005-0000-0000-0000F3040000}"/>
    <cellStyle name="Normal 23 2 3" xfId="1343" xr:uid="{00000000-0005-0000-0000-0000F4040000}"/>
    <cellStyle name="Normal 23 2 3 2" xfId="1934" xr:uid="{00000000-0005-0000-0000-0000F5040000}"/>
    <cellStyle name="Normal 23 2 4" xfId="1935" xr:uid="{00000000-0005-0000-0000-0000F6040000}"/>
    <cellStyle name="Normal 23 3" xfId="769" xr:uid="{00000000-0005-0000-0000-0000F7040000}"/>
    <cellStyle name="Normal 23 3 2" xfId="1344" xr:uid="{00000000-0005-0000-0000-0000F8040000}"/>
    <cellStyle name="Normal 23 3 2 2" xfId="1936" xr:uid="{00000000-0005-0000-0000-0000F9040000}"/>
    <cellStyle name="Normal 23 3 3" xfId="1937" xr:uid="{00000000-0005-0000-0000-0000FA040000}"/>
    <cellStyle name="Normal 23 4" xfId="770" xr:uid="{00000000-0005-0000-0000-0000FB040000}"/>
    <cellStyle name="Normal 23 4 2" xfId="1938" xr:uid="{00000000-0005-0000-0000-0000FC040000}"/>
    <cellStyle name="Normal 23 5" xfId="771" xr:uid="{00000000-0005-0000-0000-0000FD040000}"/>
    <cellStyle name="Normal 23 5 2" xfId="1345" xr:uid="{00000000-0005-0000-0000-0000FE040000}"/>
    <cellStyle name="Normal 23 5 2 2" xfId="1939" xr:uid="{00000000-0005-0000-0000-0000FF040000}"/>
    <cellStyle name="Normal 23 5 3" xfId="1940" xr:uid="{00000000-0005-0000-0000-000000050000}"/>
    <cellStyle name="Normal 23 6" xfId="1033" xr:uid="{00000000-0005-0000-0000-000001050000}"/>
    <cellStyle name="Normal 23 6 2" xfId="1346" xr:uid="{00000000-0005-0000-0000-000002050000}"/>
    <cellStyle name="Normal 23 7" xfId="1347" xr:uid="{00000000-0005-0000-0000-000003050000}"/>
    <cellStyle name="Normal 23 7 2" xfId="1941" xr:uid="{00000000-0005-0000-0000-000004050000}"/>
    <cellStyle name="Normal 23 8" xfId="1348" xr:uid="{00000000-0005-0000-0000-000005050000}"/>
    <cellStyle name="Normal 23 8 2" xfId="1942" xr:uid="{00000000-0005-0000-0000-000006050000}"/>
    <cellStyle name="Normal 23 9" xfId="1943" xr:uid="{00000000-0005-0000-0000-000007050000}"/>
    <cellStyle name="Normal 24" xfId="417" xr:uid="{00000000-0005-0000-0000-000008050000}"/>
    <cellStyle name="Normal 24 2" xfId="418" xr:uid="{00000000-0005-0000-0000-000009050000}"/>
    <cellStyle name="Normal 24 2 2" xfId="1349" xr:uid="{00000000-0005-0000-0000-00000A050000}"/>
    <cellStyle name="Normal 24 2 2 2" xfId="1944" xr:uid="{00000000-0005-0000-0000-00000B050000}"/>
    <cellStyle name="Normal 24 2 3" xfId="1945" xr:uid="{00000000-0005-0000-0000-00000C050000}"/>
    <cellStyle name="Normal 24 3" xfId="772" xr:uid="{00000000-0005-0000-0000-00000D050000}"/>
    <cellStyle name="Normal 24 3 2" xfId="1350" xr:uid="{00000000-0005-0000-0000-00000E050000}"/>
    <cellStyle name="Normal 24 4" xfId="1946" xr:uid="{00000000-0005-0000-0000-00000F050000}"/>
    <cellStyle name="Normal 25" xfId="419" xr:uid="{00000000-0005-0000-0000-000010050000}"/>
    <cellStyle name="Normal 25 2" xfId="420" xr:uid="{00000000-0005-0000-0000-000011050000}"/>
    <cellStyle name="Normal 25 2 2" xfId="1352" xr:uid="{00000000-0005-0000-0000-000012050000}"/>
    <cellStyle name="Normal 25 3" xfId="622" xr:uid="{00000000-0005-0000-0000-000013050000}"/>
    <cellStyle name="Normal 25 4" xfId="1351" xr:uid="{00000000-0005-0000-0000-000014050000}"/>
    <cellStyle name="Normal 26" xfId="421" xr:uid="{00000000-0005-0000-0000-000015050000}"/>
    <cellStyle name="Normal 26 2" xfId="422" xr:uid="{00000000-0005-0000-0000-000016050000}"/>
    <cellStyle name="Normal 26 2 2" xfId="1353" xr:uid="{00000000-0005-0000-0000-000017050000}"/>
    <cellStyle name="Normal 26 2 2 2" xfId="1947" xr:uid="{00000000-0005-0000-0000-000018050000}"/>
    <cellStyle name="Normal 26 2 3" xfId="1948" xr:uid="{00000000-0005-0000-0000-000019050000}"/>
    <cellStyle name="Normal 26 3" xfId="603" xr:uid="{00000000-0005-0000-0000-00001A050000}"/>
    <cellStyle name="Normal 26 3 2" xfId="1354" xr:uid="{00000000-0005-0000-0000-00001B050000}"/>
    <cellStyle name="Normal 26 4" xfId="1949" xr:uid="{00000000-0005-0000-0000-00001C050000}"/>
    <cellStyle name="Normal 27" xfId="423" xr:uid="{00000000-0005-0000-0000-00001D050000}"/>
    <cellStyle name="Normal 27 2" xfId="555" xr:uid="{00000000-0005-0000-0000-00001E050000}"/>
    <cellStyle name="Normal 27 2 2" xfId="1950" xr:uid="{00000000-0005-0000-0000-00001F050000}"/>
    <cellStyle name="Normal 27 3" xfId="1951" xr:uid="{00000000-0005-0000-0000-000020050000}"/>
    <cellStyle name="Normal 28" xfId="424" xr:uid="{00000000-0005-0000-0000-000021050000}"/>
    <cellStyle name="Normal 28 2" xfId="556" xr:uid="{00000000-0005-0000-0000-000022050000}"/>
    <cellStyle name="Normal 28 2 2" xfId="1356" xr:uid="{00000000-0005-0000-0000-000023050000}"/>
    <cellStyle name="Normal 28 3" xfId="1355" xr:uid="{00000000-0005-0000-0000-000024050000}"/>
    <cellStyle name="Normal 29" xfId="425" xr:uid="{00000000-0005-0000-0000-000025050000}"/>
    <cellStyle name="Normal 29 2" xfId="557" xr:uid="{00000000-0005-0000-0000-000026050000}"/>
    <cellStyle name="Normal 29 2 2" xfId="1357" xr:uid="{00000000-0005-0000-0000-000027050000}"/>
    <cellStyle name="Normal 29 2 2 2" xfId="1952" xr:uid="{00000000-0005-0000-0000-000028050000}"/>
    <cellStyle name="Normal 29 2 3" xfId="1953" xr:uid="{00000000-0005-0000-0000-000029050000}"/>
    <cellStyle name="Normal 29 3" xfId="773" xr:uid="{00000000-0005-0000-0000-00002A050000}"/>
    <cellStyle name="Normal 29 3 2" xfId="1954" xr:uid="{00000000-0005-0000-0000-00002B050000}"/>
    <cellStyle name="Normal 29 4" xfId="1358" xr:uid="{00000000-0005-0000-0000-00002C050000}"/>
    <cellStyle name="Normal 29 4 2" xfId="1955" xr:uid="{00000000-0005-0000-0000-00002D050000}"/>
    <cellStyle name="Normal 29 5" xfId="1359" xr:uid="{00000000-0005-0000-0000-00002E050000}"/>
    <cellStyle name="Normal 29 5 2" xfId="1956" xr:uid="{00000000-0005-0000-0000-00002F050000}"/>
    <cellStyle name="Normal 29 6" xfId="1957" xr:uid="{00000000-0005-0000-0000-000030050000}"/>
    <cellStyle name="Normal 3" xfId="426" xr:uid="{00000000-0005-0000-0000-000031050000}"/>
    <cellStyle name="Normal 3 10" xfId="2548" xr:uid="{00000000-0005-0000-0000-000032050000}"/>
    <cellStyle name="Normal 3 11" xfId="2596" xr:uid="{00000000-0005-0000-0000-000033050000}"/>
    <cellStyle name="Normal 3 2" xfId="427" xr:uid="{00000000-0005-0000-0000-000034050000}"/>
    <cellStyle name="Normal 3 2 2" xfId="428" xr:uid="{00000000-0005-0000-0000-000035050000}"/>
    <cellStyle name="Normal 3 2 2 2" xfId="1360" xr:uid="{00000000-0005-0000-0000-000036050000}"/>
    <cellStyle name="Normal 3 3" xfId="429" xr:uid="{00000000-0005-0000-0000-000037050000}"/>
    <cellStyle name="Normal 3 3 2" xfId="430" xr:uid="{00000000-0005-0000-0000-000038050000}"/>
    <cellStyle name="Normal 3 3 2 2" xfId="431" xr:uid="{00000000-0005-0000-0000-000039050000}"/>
    <cellStyle name="Normal 3 3 2 3" xfId="1362" xr:uid="{00000000-0005-0000-0000-00003A050000}"/>
    <cellStyle name="Normal 3 3 3" xfId="432" xr:uid="{00000000-0005-0000-0000-00003B050000}"/>
    <cellStyle name="Normal 3 3 4" xfId="1361" xr:uid="{00000000-0005-0000-0000-00003C050000}"/>
    <cellStyle name="Normal 3 4" xfId="433" xr:uid="{00000000-0005-0000-0000-00003D050000}"/>
    <cellStyle name="Normal 3 4 2" xfId="434" xr:uid="{00000000-0005-0000-0000-00003E050000}"/>
    <cellStyle name="Normal 3 5" xfId="435" xr:uid="{00000000-0005-0000-0000-00003F050000}"/>
    <cellStyle name="Normal 3 5 2" xfId="1363" xr:uid="{00000000-0005-0000-0000-000040050000}"/>
    <cellStyle name="Normal 3 6" xfId="436" xr:uid="{00000000-0005-0000-0000-000041050000}"/>
    <cellStyle name="Normal 3 6 2" xfId="1364" xr:uid="{00000000-0005-0000-0000-000042050000}"/>
    <cellStyle name="Normal 3 7" xfId="437" xr:uid="{00000000-0005-0000-0000-000043050000}"/>
    <cellStyle name="Normal 3 7 2" xfId="1365" xr:uid="{00000000-0005-0000-0000-000044050000}"/>
    <cellStyle name="Normal 3 8" xfId="438" xr:uid="{00000000-0005-0000-0000-000045050000}"/>
    <cellStyle name="Normal 3 8 2" xfId="1366" xr:uid="{00000000-0005-0000-0000-000046050000}"/>
    <cellStyle name="Normal 3 9" xfId="2514" xr:uid="{00000000-0005-0000-0000-000047050000}"/>
    <cellStyle name="Normal 3_6a" xfId="439" xr:uid="{00000000-0005-0000-0000-000048050000}"/>
    <cellStyle name="Normal 30" xfId="440" xr:uid="{00000000-0005-0000-0000-000049050000}"/>
    <cellStyle name="Normal 30 2" xfId="558" xr:uid="{00000000-0005-0000-0000-00004A050000}"/>
    <cellStyle name="Normal 30 2 2" xfId="1958" xr:uid="{00000000-0005-0000-0000-00004B050000}"/>
    <cellStyle name="Normal 30 3" xfId="1959" xr:uid="{00000000-0005-0000-0000-00004C050000}"/>
    <cellStyle name="Normal 31" xfId="441" xr:uid="{00000000-0005-0000-0000-00004D050000}"/>
    <cellStyle name="Normal 31 2" xfId="559" xr:uid="{00000000-0005-0000-0000-00004E050000}"/>
    <cellStyle name="Normal 31 2 2" xfId="1960" xr:uid="{00000000-0005-0000-0000-00004F050000}"/>
    <cellStyle name="Normal 31 3" xfId="1961" xr:uid="{00000000-0005-0000-0000-000050050000}"/>
    <cellStyle name="Normal 32" xfId="442" xr:uid="{00000000-0005-0000-0000-000051050000}"/>
    <cellStyle name="Normal 32 2" xfId="560" xr:uid="{00000000-0005-0000-0000-000052050000}"/>
    <cellStyle name="Normal 32 3" xfId="1367" xr:uid="{00000000-0005-0000-0000-000053050000}"/>
    <cellStyle name="Normal 33" xfId="443" xr:uid="{00000000-0005-0000-0000-000054050000}"/>
    <cellStyle name="Normal 33 2" xfId="561" xr:uid="{00000000-0005-0000-0000-000055050000}"/>
    <cellStyle name="Normal 33 2 2" xfId="1962" xr:uid="{00000000-0005-0000-0000-000056050000}"/>
    <cellStyle name="Normal 33 3" xfId="1963" xr:uid="{00000000-0005-0000-0000-000057050000}"/>
    <cellStyle name="Normal 34" xfId="444" xr:uid="{00000000-0005-0000-0000-000058050000}"/>
    <cellStyle name="Normal 34 2" xfId="562" xr:uid="{00000000-0005-0000-0000-000059050000}"/>
    <cellStyle name="Normal 34 2 2" xfId="1964" xr:uid="{00000000-0005-0000-0000-00005A050000}"/>
    <cellStyle name="Normal 34 3" xfId="1965" xr:uid="{00000000-0005-0000-0000-00005B050000}"/>
    <cellStyle name="Normal 35" xfId="445" xr:uid="{00000000-0005-0000-0000-00005C050000}"/>
    <cellStyle name="Normal 35 2" xfId="563" xr:uid="{00000000-0005-0000-0000-00005D050000}"/>
    <cellStyle name="Normal 35 3" xfId="1368" xr:uid="{00000000-0005-0000-0000-00005E050000}"/>
    <cellStyle name="Normal 36" xfId="446" xr:uid="{00000000-0005-0000-0000-00005F050000}"/>
    <cellStyle name="Normal 36 2" xfId="564" xr:uid="{00000000-0005-0000-0000-000060050000}"/>
    <cellStyle name="Normal 36 2 2" xfId="1966" xr:uid="{00000000-0005-0000-0000-000061050000}"/>
    <cellStyle name="Normal 36 3" xfId="1967" xr:uid="{00000000-0005-0000-0000-000062050000}"/>
    <cellStyle name="Normal 37" xfId="447" xr:uid="{00000000-0005-0000-0000-000063050000}"/>
    <cellStyle name="Normal 37 2" xfId="565" xr:uid="{00000000-0005-0000-0000-000064050000}"/>
    <cellStyle name="Normal 37 2 2" xfId="1968" xr:uid="{00000000-0005-0000-0000-000065050000}"/>
    <cellStyle name="Normal 37 3" xfId="1969" xr:uid="{00000000-0005-0000-0000-000066050000}"/>
    <cellStyle name="Normal 38" xfId="448" xr:uid="{00000000-0005-0000-0000-000067050000}"/>
    <cellStyle name="Normal 38 2" xfId="566" xr:uid="{00000000-0005-0000-0000-000068050000}"/>
    <cellStyle name="Normal 39" xfId="449" xr:uid="{00000000-0005-0000-0000-000069050000}"/>
    <cellStyle name="Normal 39 2" xfId="567" xr:uid="{00000000-0005-0000-0000-00006A050000}"/>
    <cellStyle name="Normal 39 2 2" xfId="1970" xr:uid="{00000000-0005-0000-0000-00006B050000}"/>
    <cellStyle name="Normal 39 3" xfId="551" xr:uid="{00000000-0005-0000-0000-00006C050000}"/>
    <cellStyle name="Normal 4" xfId="450" xr:uid="{00000000-0005-0000-0000-00006D050000}"/>
    <cellStyle name="Normal 4 10" xfId="774" xr:uid="{00000000-0005-0000-0000-00006E050000}"/>
    <cellStyle name="Normal 4 10 2" xfId="1369" xr:uid="{00000000-0005-0000-0000-00006F050000}"/>
    <cellStyle name="Normal 4 10 2 2" xfId="1971" xr:uid="{00000000-0005-0000-0000-000070050000}"/>
    <cellStyle name="Normal 4 10 3" xfId="1972" xr:uid="{00000000-0005-0000-0000-000071050000}"/>
    <cellStyle name="Normal 4 11" xfId="775" xr:uid="{00000000-0005-0000-0000-000072050000}"/>
    <cellStyle name="Normal 4 11 2" xfId="1973" xr:uid="{00000000-0005-0000-0000-000073050000}"/>
    <cellStyle name="Normal 4 12" xfId="776" xr:uid="{00000000-0005-0000-0000-000074050000}"/>
    <cellStyle name="Normal 4 12 2" xfId="1370" xr:uid="{00000000-0005-0000-0000-000075050000}"/>
    <cellStyle name="Normal 4 12 2 2" xfId="1974" xr:uid="{00000000-0005-0000-0000-000076050000}"/>
    <cellStyle name="Normal 4 12 3" xfId="1975" xr:uid="{00000000-0005-0000-0000-000077050000}"/>
    <cellStyle name="Normal 4 13" xfId="1371" xr:uid="{00000000-0005-0000-0000-000078050000}"/>
    <cellStyle name="Normal 4 13 2" xfId="1976" xr:uid="{00000000-0005-0000-0000-000079050000}"/>
    <cellStyle name="Normal 4 14" xfId="1372" xr:uid="{00000000-0005-0000-0000-00007A050000}"/>
    <cellStyle name="Normal 4 15" xfId="1373" xr:uid="{00000000-0005-0000-0000-00007B050000}"/>
    <cellStyle name="Normal 4 15 2" xfId="1977" xr:uid="{00000000-0005-0000-0000-00007C050000}"/>
    <cellStyle name="Normal 4 16" xfId="1978" xr:uid="{00000000-0005-0000-0000-00007D050000}"/>
    <cellStyle name="Normal 4 17" xfId="2601" xr:uid="{00000000-0005-0000-0000-00007E050000}"/>
    <cellStyle name="Normal 4 2" xfId="451" xr:uid="{00000000-0005-0000-0000-00007F050000}"/>
    <cellStyle name="Normal 4 2 2" xfId="452" xr:uid="{00000000-0005-0000-0000-000080050000}"/>
    <cellStyle name="Normal 4 2 2 2" xfId="453" xr:uid="{00000000-0005-0000-0000-000081050000}"/>
    <cellStyle name="Normal 4 2 2 2 2" xfId="777" xr:uid="{00000000-0005-0000-0000-000082050000}"/>
    <cellStyle name="Normal 4 2 2 2 2 2" xfId="1374" xr:uid="{00000000-0005-0000-0000-000083050000}"/>
    <cellStyle name="Normal 4 2 2 2 2 2 2" xfId="1979" xr:uid="{00000000-0005-0000-0000-000084050000}"/>
    <cellStyle name="Normal 4 2 2 2 2 3" xfId="1980" xr:uid="{00000000-0005-0000-0000-000085050000}"/>
    <cellStyle name="Normal 4 2 2 2 3" xfId="1375" xr:uid="{00000000-0005-0000-0000-000086050000}"/>
    <cellStyle name="Normal 4 2 2 2 3 2" xfId="1981" xr:uid="{00000000-0005-0000-0000-000087050000}"/>
    <cellStyle name="Normal 4 2 2 2 4" xfId="1982" xr:uid="{00000000-0005-0000-0000-000088050000}"/>
    <cellStyle name="Normal 4 2 2 3" xfId="778" xr:uid="{00000000-0005-0000-0000-000089050000}"/>
    <cellStyle name="Normal 4 2 2 3 2" xfId="1376" xr:uid="{00000000-0005-0000-0000-00008A050000}"/>
    <cellStyle name="Normal 4 2 2 3 2 2" xfId="1983" xr:uid="{00000000-0005-0000-0000-00008B050000}"/>
    <cellStyle name="Normal 4 2 2 3 3" xfId="1984" xr:uid="{00000000-0005-0000-0000-00008C050000}"/>
    <cellStyle name="Normal 4 2 2 4" xfId="1377" xr:uid="{00000000-0005-0000-0000-00008D050000}"/>
    <cellStyle name="Normal 4 2 2 4 2" xfId="1985" xr:uid="{00000000-0005-0000-0000-00008E050000}"/>
    <cellStyle name="Normal 4 2 2 5" xfId="1986" xr:uid="{00000000-0005-0000-0000-00008F050000}"/>
    <cellStyle name="Normal 4 2 3" xfId="454" xr:uid="{00000000-0005-0000-0000-000090050000}"/>
    <cellStyle name="Normal 4 2 3 2" xfId="779" xr:uid="{00000000-0005-0000-0000-000091050000}"/>
    <cellStyle name="Normal 4 2 3 2 2" xfId="1378" xr:uid="{00000000-0005-0000-0000-000092050000}"/>
    <cellStyle name="Normal 4 2 3 2 2 2" xfId="1987" xr:uid="{00000000-0005-0000-0000-000093050000}"/>
    <cellStyle name="Normal 4 2 3 2 3" xfId="1988" xr:uid="{00000000-0005-0000-0000-000094050000}"/>
    <cellStyle name="Normal 4 2 3 3" xfId="1379" xr:uid="{00000000-0005-0000-0000-000095050000}"/>
    <cellStyle name="Normal 4 2 3 3 2" xfId="1989" xr:uid="{00000000-0005-0000-0000-000096050000}"/>
    <cellStyle name="Normal 4 2 3 4" xfId="1990" xr:uid="{00000000-0005-0000-0000-000097050000}"/>
    <cellStyle name="Normal 4 2 4" xfId="780" xr:uid="{00000000-0005-0000-0000-000098050000}"/>
    <cellStyle name="Normal 4 2 4 2" xfId="1380" xr:uid="{00000000-0005-0000-0000-000099050000}"/>
    <cellStyle name="Normal 4 2 4 2 2" xfId="1991" xr:uid="{00000000-0005-0000-0000-00009A050000}"/>
    <cellStyle name="Normal 4 2 4 3" xfId="1992" xr:uid="{00000000-0005-0000-0000-00009B050000}"/>
    <cellStyle name="Normal 4 2 5" xfId="1381" xr:uid="{00000000-0005-0000-0000-00009C050000}"/>
    <cellStyle name="Normal 4 2 5 2" xfId="1993" xr:uid="{00000000-0005-0000-0000-00009D050000}"/>
    <cellStyle name="Normal 4 2 6" xfId="1994" xr:uid="{00000000-0005-0000-0000-00009E050000}"/>
    <cellStyle name="Normal 4 2 7" xfId="2515" xr:uid="{00000000-0005-0000-0000-00009F050000}"/>
    <cellStyle name="Normal 4 3" xfId="455" xr:uid="{00000000-0005-0000-0000-0000A0050000}"/>
    <cellStyle name="Normal 4 3 2" xfId="781" xr:uid="{00000000-0005-0000-0000-0000A1050000}"/>
    <cellStyle name="Normal 4 3 2 2" xfId="782" xr:uid="{00000000-0005-0000-0000-0000A2050000}"/>
    <cellStyle name="Normal 4 3 2 2 2" xfId="783" xr:uid="{00000000-0005-0000-0000-0000A3050000}"/>
    <cellStyle name="Normal 4 3 2 2 2 2" xfId="1382" xr:uid="{00000000-0005-0000-0000-0000A4050000}"/>
    <cellStyle name="Normal 4 3 2 2 2 2 2" xfId="1995" xr:uid="{00000000-0005-0000-0000-0000A5050000}"/>
    <cellStyle name="Normal 4 3 2 2 2 3" xfId="1996" xr:uid="{00000000-0005-0000-0000-0000A6050000}"/>
    <cellStyle name="Normal 4 3 2 2 3" xfId="1383" xr:uid="{00000000-0005-0000-0000-0000A7050000}"/>
    <cellStyle name="Normal 4 3 2 2 3 2" xfId="1997" xr:uid="{00000000-0005-0000-0000-0000A8050000}"/>
    <cellStyle name="Normal 4 3 2 2 4" xfId="1998" xr:uid="{00000000-0005-0000-0000-0000A9050000}"/>
    <cellStyle name="Normal 4 3 2 3" xfId="784" xr:uid="{00000000-0005-0000-0000-0000AA050000}"/>
    <cellStyle name="Normal 4 3 2 3 2" xfId="1384" xr:uid="{00000000-0005-0000-0000-0000AB050000}"/>
    <cellStyle name="Normal 4 3 2 3 2 2" xfId="1999" xr:uid="{00000000-0005-0000-0000-0000AC050000}"/>
    <cellStyle name="Normal 4 3 2 3 3" xfId="2000" xr:uid="{00000000-0005-0000-0000-0000AD050000}"/>
    <cellStyle name="Normal 4 3 2 4" xfId="1385" xr:uid="{00000000-0005-0000-0000-0000AE050000}"/>
    <cellStyle name="Normal 4 3 2 4 2" xfId="2001" xr:uid="{00000000-0005-0000-0000-0000AF050000}"/>
    <cellStyle name="Normal 4 3 2 5" xfId="2002" xr:uid="{00000000-0005-0000-0000-0000B0050000}"/>
    <cellStyle name="Normal 4 3 3" xfId="785" xr:uid="{00000000-0005-0000-0000-0000B1050000}"/>
    <cellStyle name="Normal 4 3 3 2" xfId="786" xr:uid="{00000000-0005-0000-0000-0000B2050000}"/>
    <cellStyle name="Normal 4 3 3 2 2" xfId="1386" xr:uid="{00000000-0005-0000-0000-0000B3050000}"/>
    <cellStyle name="Normal 4 3 3 2 2 2" xfId="2003" xr:uid="{00000000-0005-0000-0000-0000B4050000}"/>
    <cellStyle name="Normal 4 3 3 2 3" xfId="2004" xr:uid="{00000000-0005-0000-0000-0000B5050000}"/>
    <cellStyle name="Normal 4 3 3 3" xfId="1387" xr:uid="{00000000-0005-0000-0000-0000B6050000}"/>
    <cellStyle name="Normal 4 3 3 3 2" xfId="2005" xr:uid="{00000000-0005-0000-0000-0000B7050000}"/>
    <cellStyle name="Normal 4 3 3 4" xfId="2006" xr:uid="{00000000-0005-0000-0000-0000B8050000}"/>
    <cellStyle name="Normal 4 3 4" xfId="787" xr:uid="{00000000-0005-0000-0000-0000B9050000}"/>
    <cellStyle name="Normal 4 3 4 2" xfId="1388" xr:uid="{00000000-0005-0000-0000-0000BA050000}"/>
    <cellStyle name="Normal 4 3 4 2 2" xfId="2007" xr:uid="{00000000-0005-0000-0000-0000BB050000}"/>
    <cellStyle name="Normal 4 3 4 3" xfId="2008" xr:uid="{00000000-0005-0000-0000-0000BC050000}"/>
    <cellStyle name="Normal 4 3 5" xfId="1389" xr:uid="{00000000-0005-0000-0000-0000BD050000}"/>
    <cellStyle name="Normal 4 3 5 2" xfId="2009" xr:uid="{00000000-0005-0000-0000-0000BE050000}"/>
    <cellStyle name="Normal 4 3 6" xfId="2010" xr:uid="{00000000-0005-0000-0000-0000BF050000}"/>
    <cellStyle name="Normal 4 4" xfId="456" xr:uid="{00000000-0005-0000-0000-0000C0050000}"/>
    <cellStyle name="Normal 4 4 2" xfId="788" xr:uid="{00000000-0005-0000-0000-0000C1050000}"/>
    <cellStyle name="Normal 4 4 2 2" xfId="789" xr:uid="{00000000-0005-0000-0000-0000C2050000}"/>
    <cellStyle name="Normal 4 4 2 2 2" xfId="790" xr:uid="{00000000-0005-0000-0000-0000C3050000}"/>
    <cellStyle name="Normal 4 4 2 2 2 2" xfId="1390" xr:uid="{00000000-0005-0000-0000-0000C4050000}"/>
    <cellStyle name="Normal 4 4 2 2 2 2 2" xfId="2011" xr:uid="{00000000-0005-0000-0000-0000C5050000}"/>
    <cellStyle name="Normal 4 4 2 2 2 3" xfId="2012" xr:uid="{00000000-0005-0000-0000-0000C6050000}"/>
    <cellStyle name="Normal 4 4 2 2 3" xfId="1391" xr:uid="{00000000-0005-0000-0000-0000C7050000}"/>
    <cellStyle name="Normal 4 4 2 2 3 2" xfId="2013" xr:uid="{00000000-0005-0000-0000-0000C8050000}"/>
    <cellStyle name="Normal 4 4 2 2 4" xfId="2014" xr:uid="{00000000-0005-0000-0000-0000C9050000}"/>
    <cellStyle name="Normal 4 4 2 3" xfId="791" xr:uid="{00000000-0005-0000-0000-0000CA050000}"/>
    <cellStyle name="Normal 4 4 2 3 2" xfId="1392" xr:uid="{00000000-0005-0000-0000-0000CB050000}"/>
    <cellStyle name="Normal 4 4 2 3 2 2" xfId="2015" xr:uid="{00000000-0005-0000-0000-0000CC050000}"/>
    <cellStyle name="Normal 4 4 2 3 3" xfId="2016" xr:uid="{00000000-0005-0000-0000-0000CD050000}"/>
    <cellStyle name="Normal 4 4 2 4" xfId="1393" xr:uid="{00000000-0005-0000-0000-0000CE050000}"/>
    <cellStyle name="Normal 4 4 2 4 2" xfId="2017" xr:uid="{00000000-0005-0000-0000-0000CF050000}"/>
    <cellStyle name="Normal 4 4 2 5" xfId="2018" xr:uid="{00000000-0005-0000-0000-0000D0050000}"/>
    <cellStyle name="Normal 4 4 3" xfId="792" xr:uid="{00000000-0005-0000-0000-0000D1050000}"/>
    <cellStyle name="Normal 4 4 3 2" xfId="793" xr:uid="{00000000-0005-0000-0000-0000D2050000}"/>
    <cellStyle name="Normal 4 4 3 2 2" xfId="1394" xr:uid="{00000000-0005-0000-0000-0000D3050000}"/>
    <cellStyle name="Normal 4 4 3 2 2 2" xfId="2019" xr:uid="{00000000-0005-0000-0000-0000D4050000}"/>
    <cellStyle name="Normal 4 4 3 2 3" xfId="2020" xr:uid="{00000000-0005-0000-0000-0000D5050000}"/>
    <cellStyle name="Normal 4 4 3 3" xfId="1395" xr:uid="{00000000-0005-0000-0000-0000D6050000}"/>
    <cellStyle name="Normal 4 4 3 3 2" xfId="2021" xr:uid="{00000000-0005-0000-0000-0000D7050000}"/>
    <cellStyle name="Normal 4 4 3 4" xfId="2022" xr:uid="{00000000-0005-0000-0000-0000D8050000}"/>
    <cellStyle name="Normal 4 4 4" xfId="794" xr:uid="{00000000-0005-0000-0000-0000D9050000}"/>
    <cellStyle name="Normal 4 4 4 2" xfId="1396" xr:uid="{00000000-0005-0000-0000-0000DA050000}"/>
    <cellStyle name="Normal 4 4 4 2 2" xfId="2023" xr:uid="{00000000-0005-0000-0000-0000DB050000}"/>
    <cellStyle name="Normal 4 4 4 3" xfId="2024" xr:uid="{00000000-0005-0000-0000-0000DC050000}"/>
    <cellStyle name="Normal 4 4 5" xfId="1397" xr:uid="{00000000-0005-0000-0000-0000DD050000}"/>
    <cellStyle name="Normal 4 4 5 2" xfId="2025" xr:uid="{00000000-0005-0000-0000-0000DE050000}"/>
    <cellStyle name="Normal 4 4 6" xfId="2026" xr:uid="{00000000-0005-0000-0000-0000DF050000}"/>
    <cellStyle name="Normal 4 5" xfId="457" xr:uid="{00000000-0005-0000-0000-0000E0050000}"/>
    <cellStyle name="Normal 4 5 2" xfId="795" xr:uid="{00000000-0005-0000-0000-0000E1050000}"/>
    <cellStyle name="Normal 4 5 2 2" xfId="796" xr:uid="{00000000-0005-0000-0000-0000E2050000}"/>
    <cellStyle name="Normal 4 5 2 2 2" xfId="797" xr:uid="{00000000-0005-0000-0000-0000E3050000}"/>
    <cellStyle name="Normal 4 5 2 2 2 2" xfId="1398" xr:uid="{00000000-0005-0000-0000-0000E4050000}"/>
    <cellStyle name="Normal 4 5 2 2 2 2 2" xfId="2027" xr:uid="{00000000-0005-0000-0000-0000E5050000}"/>
    <cellStyle name="Normal 4 5 2 2 2 3" xfId="2028" xr:uid="{00000000-0005-0000-0000-0000E6050000}"/>
    <cellStyle name="Normal 4 5 2 2 3" xfId="1399" xr:uid="{00000000-0005-0000-0000-0000E7050000}"/>
    <cellStyle name="Normal 4 5 2 2 3 2" xfId="2029" xr:uid="{00000000-0005-0000-0000-0000E8050000}"/>
    <cellStyle name="Normal 4 5 2 2 4" xfId="2030" xr:uid="{00000000-0005-0000-0000-0000E9050000}"/>
    <cellStyle name="Normal 4 5 2 3" xfId="798" xr:uid="{00000000-0005-0000-0000-0000EA050000}"/>
    <cellStyle name="Normal 4 5 2 3 2" xfId="1400" xr:uid="{00000000-0005-0000-0000-0000EB050000}"/>
    <cellStyle name="Normal 4 5 2 3 2 2" xfId="2031" xr:uid="{00000000-0005-0000-0000-0000EC050000}"/>
    <cellStyle name="Normal 4 5 2 3 3" xfId="2032" xr:uid="{00000000-0005-0000-0000-0000ED050000}"/>
    <cellStyle name="Normal 4 5 2 4" xfId="1401" xr:uid="{00000000-0005-0000-0000-0000EE050000}"/>
    <cellStyle name="Normal 4 5 2 4 2" xfId="2033" xr:uid="{00000000-0005-0000-0000-0000EF050000}"/>
    <cellStyle name="Normal 4 5 2 5" xfId="2034" xr:uid="{00000000-0005-0000-0000-0000F0050000}"/>
    <cellStyle name="Normal 4 5 3" xfId="799" xr:uid="{00000000-0005-0000-0000-0000F1050000}"/>
    <cellStyle name="Normal 4 5 3 2" xfId="800" xr:uid="{00000000-0005-0000-0000-0000F2050000}"/>
    <cellStyle name="Normal 4 5 3 2 2" xfId="1402" xr:uid="{00000000-0005-0000-0000-0000F3050000}"/>
    <cellStyle name="Normal 4 5 3 2 2 2" xfId="2035" xr:uid="{00000000-0005-0000-0000-0000F4050000}"/>
    <cellStyle name="Normal 4 5 3 2 3" xfId="2036" xr:uid="{00000000-0005-0000-0000-0000F5050000}"/>
    <cellStyle name="Normal 4 5 3 3" xfId="1403" xr:uid="{00000000-0005-0000-0000-0000F6050000}"/>
    <cellStyle name="Normal 4 5 3 3 2" xfId="2037" xr:uid="{00000000-0005-0000-0000-0000F7050000}"/>
    <cellStyle name="Normal 4 5 3 4" xfId="2038" xr:uid="{00000000-0005-0000-0000-0000F8050000}"/>
    <cellStyle name="Normal 4 5 4" xfId="801" xr:uid="{00000000-0005-0000-0000-0000F9050000}"/>
    <cellStyle name="Normal 4 5 4 2" xfId="1404" xr:uid="{00000000-0005-0000-0000-0000FA050000}"/>
    <cellStyle name="Normal 4 5 4 2 2" xfId="2039" xr:uid="{00000000-0005-0000-0000-0000FB050000}"/>
    <cellStyle name="Normal 4 5 4 3" xfId="2040" xr:uid="{00000000-0005-0000-0000-0000FC050000}"/>
    <cellStyle name="Normal 4 5 5" xfId="1405" xr:uid="{00000000-0005-0000-0000-0000FD050000}"/>
    <cellStyle name="Normal 4 5 5 2" xfId="2041" xr:uid="{00000000-0005-0000-0000-0000FE050000}"/>
    <cellStyle name="Normal 4 5 6" xfId="2042" xr:uid="{00000000-0005-0000-0000-0000FF050000}"/>
    <cellStyle name="Normal 4 6" xfId="458" xr:uid="{00000000-0005-0000-0000-000000060000}"/>
    <cellStyle name="Normal 4 6 2" xfId="802" xr:uid="{00000000-0005-0000-0000-000001060000}"/>
    <cellStyle name="Normal 4 6 2 2" xfId="803" xr:uid="{00000000-0005-0000-0000-000002060000}"/>
    <cellStyle name="Normal 4 6 2 2 2" xfId="804" xr:uid="{00000000-0005-0000-0000-000003060000}"/>
    <cellStyle name="Normal 4 6 2 2 2 2" xfId="1406" xr:uid="{00000000-0005-0000-0000-000004060000}"/>
    <cellStyle name="Normal 4 6 2 2 2 2 2" xfId="2043" xr:uid="{00000000-0005-0000-0000-000005060000}"/>
    <cellStyle name="Normal 4 6 2 2 2 3" xfId="2044" xr:uid="{00000000-0005-0000-0000-000006060000}"/>
    <cellStyle name="Normal 4 6 2 2 3" xfId="1407" xr:uid="{00000000-0005-0000-0000-000007060000}"/>
    <cellStyle name="Normal 4 6 2 2 3 2" xfId="2045" xr:uid="{00000000-0005-0000-0000-000008060000}"/>
    <cellStyle name="Normal 4 6 2 2 4" xfId="2046" xr:uid="{00000000-0005-0000-0000-000009060000}"/>
    <cellStyle name="Normal 4 6 2 3" xfId="805" xr:uid="{00000000-0005-0000-0000-00000A060000}"/>
    <cellStyle name="Normal 4 6 2 3 2" xfId="1408" xr:uid="{00000000-0005-0000-0000-00000B060000}"/>
    <cellStyle name="Normal 4 6 2 3 2 2" xfId="2047" xr:uid="{00000000-0005-0000-0000-00000C060000}"/>
    <cellStyle name="Normal 4 6 2 3 3" xfId="2048" xr:uid="{00000000-0005-0000-0000-00000D060000}"/>
    <cellStyle name="Normal 4 6 2 4" xfId="1409" xr:uid="{00000000-0005-0000-0000-00000E060000}"/>
    <cellStyle name="Normal 4 6 2 4 2" xfId="2049" xr:uid="{00000000-0005-0000-0000-00000F060000}"/>
    <cellStyle name="Normal 4 6 2 5" xfId="2050" xr:uid="{00000000-0005-0000-0000-000010060000}"/>
    <cellStyle name="Normal 4 6 3" xfId="806" xr:uid="{00000000-0005-0000-0000-000011060000}"/>
    <cellStyle name="Normal 4 6 3 2" xfId="807" xr:uid="{00000000-0005-0000-0000-000012060000}"/>
    <cellStyle name="Normal 4 6 3 2 2" xfId="1410" xr:uid="{00000000-0005-0000-0000-000013060000}"/>
    <cellStyle name="Normal 4 6 3 2 2 2" xfId="2051" xr:uid="{00000000-0005-0000-0000-000014060000}"/>
    <cellStyle name="Normal 4 6 3 2 3" xfId="2052" xr:uid="{00000000-0005-0000-0000-000015060000}"/>
    <cellStyle name="Normal 4 6 3 3" xfId="1411" xr:uid="{00000000-0005-0000-0000-000016060000}"/>
    <cellStyle name="Normal 4 6 3 3 2" xfId="2053" xr:uid="{00000000-0005-0000-0000-000017060000}"/>
    <cellStyle name="Normal 4 6 3 4" xfId="2054" xr:uid="{00000000-0005-0000-0000-000018060000}"/>
    <cellStyle name="Normal 4 6 4" xfId="808" xr:uid="{00000000-0005-0000-0000-000019060000}"/>
    <cellStyle name="Normal 4 6 4 2" xfId="1412" xr:uid="{00000000-0005-0000-0000-00001A060000}"/>
    <cellStyle name="Normal 4 6 4 2 2" xfId="2055" xr:uid="{00000000-0005-0000-0000-00001B060000}"/>
    <cellStyle name="Normal 4 6 4 3" xfId="2056" xr:uid="{00000000-0005-0000-0000-00001C060000}"/>
    <cellStyle name="Normal 4 6 5" xfId="1413" xr:uid="{00000000-0005-0000-0000-00001D060000}"/>
    <cellStyle name="Normal 4 6 5 2" xfId="2057" xr:uid="{00000000-0005-0000-0000-00001E060000}"/>
    <cellStyle name="Normal 4 6 6" xfId="2058" xr:uid="{00000000-0005-0000-0000-00001F060000}"/>
    <cellStyle name="Normal 4 7" xfId="809" xr:uid="{00000000-0005-0000-0000-000020060000}"/>
    <cellStyle name="Normal 4 7 2" xfId="810" xr:uid="{00000000-0005-0000-0000-000021060000}"/>
    <cellStyle name="Normal 4 7 2 2" xfId="811" xr:uid="{00000000-0005-0000-0000-000022060000}"/>
    <cellStyle name="Normal 4 7 2 2 2" xfId="812" xr:uid="{00000000-0005-0000-0000-000023060000}"/>
    <cellStyle name="Normal 4 7 2 2 2 2" xfId="1414" xr:uid="{00000000-0005-0000-0000-000024060000}"/>
    <cellStyle name="Normal 4 7 2 2 2 2 2" xfId="2059" xr:uid="{00000000-0005-0000-0000-000025060000}"/>
    <cellStyle name="Normal 4 7 2 2 2 3" xfId="2060" xr:uid="{00000000-0005-0000-0000-000026060000}"/>
    <cellStyle name="Normal 4 7 2 2 3" xfId="1415" xr:uid="{00000000-0005-0000-0000-000027060000}"/>
    <cellStyle name="Normal 4 7 2 2 3 2" xfId="2061" xr:uid="{00000000-0005-0000-0000-000028060000}"/>
    <cellStyle name="Normal 4 7 2 2 4" xfId="2062" xr:uid="{00000000-0005-0000-0000-000029060000}"/>
    <cellStyle name="Normal 4 7 2 3" xfId="813" xr:uid="{00000000-0005-0000-0000-00002A060000}"/>
    <cellStyle name="Normal 4 7 2 3 2" xfId="1416" xr:uid="{00000000-0005-0000-0000-00002B060000}"/>
    <cellStyle name="Normal 4 7 2 3 2 2" xfId="2063" xr:uid="{00000000-0005-0000-0000-00002C060000}"/>
    <cellStyle name="Normal 4 7 2 3 3" xfId="2064" xr:uid="{00000000-0005-0000-0000-00002D060000}"/>
    <cellStyle name="Normal 4 7 2 4" xfId="1417" xr:uid="{00000000-0005-0000-0000-00002E060000}"/>
    <cellStyle name="Normal 4 7 2 4 2" xfId="2065" xr:uid="{00000000-0005-0000-0000-00002F060000}"/>
    <cellStyle name="Normal 4 7 2 5" xfId="2066" xr:uid="{00000000-0005-0000-0000-000030060000}"/>
    <cellStyle name="Normal 4 7 3" xfId="814" xr:uid="{00000000-0005-0000-0000-000031060000}"/>
    <cellStyle name="Normal 4 7 3 2" xfId="815" xr:uid="{00000000-0005-0000-0000-000032060000}"/>
    <cellStyle name="Normal 4 7 3 2 2" xfId="1418" xr:uid="{00000000-0005-0000-0000-000033060000}"/>
    <cellStyle name="Normal 4 7 3 2 2 2" xfId="2067" xr:uid="{00000000-0005-0000-0000-000034060000}"/>
    <cellStyle name="Normal 4 7 3 2 3" xfId="2068" xr:uid="{00000000-0005-0000-0000-000035060000}"/>
    <cellStyle name="Normal 4 7 3 3" xfId="1419" xr:uid="{00000000-0005-0000-0000-000036060000}"/>
    <cellStyle name="Normal 4 7 3 3 2" xfId="2069" xr:uid="{00000000-0005-0000-0000-000037060000}"/>
    <cellStyle name="Normal 4 7 3 4" xfId="2070" xr:uid="{00000000-0005-0000-0000-000038060000}"/>
    <cellStyle name="Normal 4 7 4" xfId="816" xr:uid="{00000000-0005-0000-0000-000039060000}"/>
    <cellStyle name="Normal 4 7 4 2" xfId="1420" xr:uid="{00000000-0005-0000-0000-00003A060000}"/>
    <cellStyle name="Normal 4 7 4 2 2" xfId="2071" xr:uid="{00000000-0005-0000-0000-00003B060000}"/>
    <cellStyle name="Normal 4 7 4 3" xfId="2072" xr:uid="{00000000-0005-0000-0000-00003C060000}"/>
    <cellStyle name="Normal 4 7 5" xfId="1421" xr:uid="{00000000-0005-0000-0000-00003D060000}"/>
    <cellStyle name="Normal 4 7 5 2" xfId="2073" xr:uid="{00000000-0005-0000-0000-00003E060000}"/>
    <cellStyle name="Normal 4 7 6" xfId="2074" xr:uid="{00000000-0005-0000-0000-00003F060000}"/>
    <cellStyle name="Normal 4 8" xfId="817" xr:uid="{00000000-0005-0000-0000-000040060000}"/>
    <cellStyle name="Normal 4 8 2" xfId="818" xr:uid="{00000000-0005-0000-0000-000041060000}"/>
    <cellStyle name="Normal 4 8 2 2" xfId="819" xr:uid="{00000000-0005-0000-0000-000042060000}"/>
    <cellStyle name="Normal 4 8 2 2 2" xfId="1422" xr:uid="{00000000-0005-0000-0000-000043060000}"/>
    <cellStyle name="Normal 4 8 2 2 2 2" xfId="2075" xr:uid="{00000000-0005-0000-0000-000044060000}"/>
    <cellStyle name="Normal 4 8 2 2 3" xfId="2076" xr:uid="{00000000-0005-0000-0000-000045060000}"/>
    <cellStyle name="Normal 4 8 2 3" xfId="1423" xr:uid="{00000000-0005-0000-0000-000046060000}"/>
    <cellStyle name="Normal 4 8 2 3 2" xfId="2077" xr:uid="{00000000-0005-0000-0000-000047060000}"/>
    <cellStyle name="Normal 4 8 2 4" xfId="2078" xr:uid="{00000000-0005-0000-0000-000048060000}"/>
    <cellStyle name="Normal 4 8 3" xfId="820" xr:uid="{00000000-0005-0000-0000-000049060000}"/>
    <cellStyle name="Normal 4 8 3 2" xfId="1424" xr:uid="{00000000-0005-0000-0000-00004A060000}"/>
    <cellStyle name="Normal 4 8 3 2 2" xfId="2079" xr:uid="{00000000-0005-0000-0000-00004B060000}"/>
    <cellStyle name="Normal 4 8 3 3" xfId="2080" xr:uid="{00000000-0005-0000-0000-00004C060000}"/>
    <cellStyle name="Normal 4 8 4" xfId="1425" xr:uid="{00000000-0005-0000-0000-00004D060000}"/>
    <cellStyle name="Normal 4 8 4 2" xfId="2081" xr:uid="{00000000-0005-0000-0000-00004E060000}"/>
    <cellStyle name="Normal 4 8 5" xfId="2082" xr:uid="{00000000-0005-0000-0000-00004F060000}"/>
    <cellStyle name="Normal 4 9" xfId="821" xr:uid="{00000000-0005-0000-0000-000050060000}"/>
    <cellStyle name="Normal 4 9 2" xfId="822" xr:uid="{00000000-0005-0000-0000-000051060000}"/>
    <cellStyle name="Normal 4 9 2 2" xfId="823" xr:uid="{00000000-0005-0000-0000-000052060000}"/>
    <cellStyle name="Normal 4 9 2 2 2" xfId="824" xr:uid="{00000000-0005-0000-0000-000053060000}"/>
    <cellStyle name="Normal 4 9 2 2 2 2" xfId="2083" xr:uid="{00000000-0005-0000-0000-000054060000}"/>
    <cellStyle name="Normal 4 9 2 2 3" xfId="1426" xr:uid="{00000000-0005-0000-0000-000055060000}"/>
    <cellStyle name="Normal 4 9 2 2 3 2" xfId="1427" xr:uid="{00000000-0005-0000-0000-000056060000}"/>
    <cellStyle name="Normal 4 9 2 2 3 2 2" xfId="1428" xr:uid="{00000000-0005-0000-0000-000057060000}"/>
    <cellStyle name="Normal 4 9 2 2 3 2 2 2" xfId="1429" xr:uid="{00000000-0005-0000-0000-000058060000}"/>
    <cellStyle name="Normal 4 9 2 2 3 2 2 2 2" xfId="1430" xr:uid="{00000000-0005-0000-0000-000059060000}"/>
    <cellStyle name="Normal 4 9 2 2 3 2 2 2 2 2" xfId="1431" xr:uid="{00000000-0005-0000-0000-00005A060000}"/>
    <cellStyle name="Normal 4 9 2 2 3 2 2 2 2 2 2" xfId="1432" xr:uid="{00000000-0005-0000-0000-00005B060000}"/>
    <cellStyle name="Normal 4 9 2 2 3 2 2 2 2 2 2 2" xfId="1433" xr:uid="{00000000-0005-0000-0000-00005C060000}"/>
    <cellStyle name="Normal 4 9 2 2 3 2 2 2 2 2 2 2 2" xfId="1434" xr:uid="{00000000-0005-0000-0000-00005D060000}"/>
    <cellStyle name="Normal 4 9 2 2 3 2 2 2 2 2 2 2 2 2" xfId="1435" xr:uid="{00000000-0005-0000-0000-00005E060000}"/>
    <cellStyle name="Normal 4 9 2 2 3 2 2 2 2 2 2 2 2 2 2" xfId="1436" xr:uid="{00000000-0005-0000-0000-00005F060000}"/>
    <cellStyle name="Normal 4 9 2 2 3 2 2 2 2 2 2 2 2 2 2 2" xfId="1437" xr:uid="{00000000-0005-0000-0000-000060060000}"/>
    <cellStyle name="Normal 4 9 2 2 3 2 2 2 2 2 2 2 2 2 2 2 2" xfId="2084" xr:uid="{00000000-0005-0000-0000-000061060000}"/>
    <cellStyle name="Normal 4 9 2 2 3 2 2 2 2 2 2 2 2 2 2 3" xfId="1438" xr:uid="{00000000-0005-0000-0000-000062060000}"/>
    <cellStyle name="Normal 4 9 2 2 3 2 2 2 2 2 2 2 2 2 2 3 2" xfId="1439" xr:uid="{00000000-0005-0000-0000-000063060000}"/>
    <cellStyle name="Normal 4 9 2 2 3 2 2 2 2 2 2 2 2 2 2 3 2 2" xfId="2085" xr:uid="{00000000-0005-0000-0000-000064060000}"/>
    <cellStyle name="Normal 4 9 2 2 3 2 2 2 2 2 2 2 2 2 2 3 3" xfId="2086" xr:uid="{00000000-0005-0000-0000-000065060000}"/>
    <cellStyle name="Normal 4 9 2 2 3 2 2 2 2 2 2 2 2 2 2 4" xfId="2087" xr:uid="{00000000-0005-0000-0000-000066060000}"/>
    <cellStyle name="Normal 4 9 2 2 3 2 2 2 2 2 2 2 2 2 3" xfId="2088" xr:uid="{00000000-0005-0000-0000-000067060000}"/>
    <cellStyle name="Normal 4 9 2 2 3 2 2 2 2 2 2 2 2 3" xfId="2089" xr:uid="{00000000-0005-0000-0000-000068060000}"/>
    <cellStyle name="Normal 4 9 2 2 3 2 2 2 2 2 2 2 3" xfId="2090" xr:uid="{00000000-0005-0000-0000-000069060000}"/>
    <cellStyle name="Normal 4 9 2 2 3 2 2 2 2 2 2 3" xfId="2091" xr:uid="{00000000-0005-0000-0000-00006A060000}"/>
    <cellStyle name="Normal 4 9 2 2 3 2 2 2 2 2 3" xfId="2092" xr:uid="{00000000-0005-0000-0000-00006B060000}"/>
    <cellStyle name="Normal 4 9 2 2 3 2 2 2 2 3" xfId="2093" xr:uid="{00000000-0005-0000-0000-00006C060000}"/>
    <cellStyle name="Normal 4 9 2 2 3 2 2 2 3" xfId="2094" xr:uid="{00000000-0005-0000-0000-00006D060000}"/>
    <cellStyle name="Normal 4 9 2 2 3 2 2 3" xfId="2095" xr:uid="{00000000-0005-0000-0000-00006E060000}"/>
    <cellStyle name="Normal 4 9 2 2 3 2 3" xfId="2096" xr:uid="{00000000-0005-0000-0000-00006F060000}"/>
    <cellStyle name="Normal 4 9 2 2 3 3" xfId="2097" xr:uid="{00000000-0005-0000-0000-000070060000}"/>
    <cellStyle name="Normal 4 9 2 2 4" xfId="2098" xr:uid="{00000000-0005-0000-0000-000071060000}"/>
    <cellStyle name="Normal 4 9 2 3" xfId="1440" xr:uid="{00000000-0005-0000-0000-000072060000}"/>
    <cellStyle name="Normal 4 9 2 3 2" xfId="2099" xr:uid="{00000000-0005-0000-0000-000073060000}"/>
    <cellStyle name="Normal 4 9 2 4" xfId="2100" xr:uid="{00000000-0005-0000-0000-000074060000}"/>
    <cellStyle name="Normal 4 9 3" xfId="825" xr:uid="{00000000-0005-0000-0000-000075060000}"/>
    <cellStyle name="Normal 4 9 3 2" xfId="1441" xr:uid="{00000000-0005-0000-0000-000076060000}"/>
    <cellStyle name="Normal 4 9 4" xfId="2101" xr:uid="{00000000-0005-0000-0000-000077060000}"/>
    <cellStyle name="Normal 40" xfId="459" xr:uid="{00000000-0005-0000-0000-000078060000}"/>
    <cellStyle name="Normal 40 2" xfId="569" xr:uid="{00000000-0005-0000-0000-000079060000}"/>
    <cellStyle name="Normal 40 2 2" xfId="1442" xr:uid="{00000000-0005-0000-0000-00007A060000}"/>
    <cellStyle name="Normal 40 3" xfId="2102" xr:uid="{00000000-0005-0000-0000-00007B060000}"/>
    <cellStyle name="Normal 41" xfId="460" xr:uid="{00000000-0005-0000-0000-00007C060000}"/>
    <cellStyle name="Normal 41 2" xfId="461" xr:uid="{00000000-0005-0000-0000-00007D060000}"/>
    <cellStyle name="Normal 41 2 2" xfId="2103" xr:uid="{00000000-0005-0000-0000-00007E060000}"/>
    <cellStyle name="Normal 41 3" xfId="2104" xr:uid="{00000000-0005-0000-0000-00007F060000}"/>
    <cellStyle name="Normal 42" xfId="462" xr:uid="{00000000-0005-0000-0000-000080060000}"/>
    <cellStyle name="Normal 42 2" xfId="826" xr:uid="{00000000-0005-0000-0000-000081060000}"/>
    <cellStyle name="Normal 42 2 2" xfId="2105" xr:uid="{00000000-0005-0000-0000-000082060000}"/>
    <cellStyle name="Normal 42 3" xfId="2106" xr:uid="{00000000-0005-0000-0000-000083060000}"/>
    <cellStyle name="Normal 43" xfId="549" xr:uid="{00000000-0005-0000-0000-000084060000}"/>
    <cellStyle name="Normal 43 2" xfId="571" xr:uid="{00000000-0005-0000-0000-000085060000}"/>
    <cellStyle name="Normal 43 2 2" xfId="1443" xr:uid="{00000000-0005-0000-0000-000086060000}"/>
    <cellStyle name="Normal 43 3" xfId="827" xr:uid="{00000000-0005-0000-0000-000087060000}"/>
    <cellStyle name="Normal 44" xfId="572" xr:uid="{00000000-0005-0000-0000-000088060000}"/>
    <cellStyle name="Normal 44 2" xfId="828" xr:uid="{00000000-0005-0000-0000-000089060000}"/>
    <cellStyle name="Normal 44 2 2" xfId="2107" xr:uid="{00000000-0005-0000-0000-00008A060000}"/>
    <cellStyle name="Normal 44 3" xfId="2108" xr:uid="{00000000-0005-0000-0000-00008B060000}"/>
    <cellStyle name="Normal 45" xfId="574" xr:uid="{00000000-0005-0000-0000-00008C060000}"/>
    <cellStyle name="Normal 45 2" xfId="598" xr:uid="{00000000-0005-0000-0000-00008D060000}"/>
    <cellStyle name="Normal 45 2 2" xfId="1444" xr:uid="{00000000-0005-0000-0000-00008E060000}"/>
    <cellStyle name="Normal 45 3" xfId="1445" xr:uid="{00000000-0005-0000-0000-00008F060000}"/>
    <cellStyle name="Normal 46" xfId="575" xr:uid="{00000000-0005-0000-0000-000090060000}"/>
    <cellStyle name="Normal 46 2" xfId="829" xr:uid="{00000000-0005-0000-0000-000091060000}"/>
    <cellStyle name="Normal 46 2 2" xfId="1446" xr:uid="{00000000-0005-0000-0000-000092060000}"/>
    <cellStyle name="Normal 46 3" xfId="2109" xr:uid="{00000000-0005-0000-0000-000093060000}"/>
    <cellStyle name="Normal 47" xfId="576" xr:uid="{00000000-0005-0000-0000-000094060000}"/>
    <cellStyle name="Normal 47 2" xfId="830" xr:uid="{00000000-0005-0000-0000-000095060000}"/>
    <cellStyle name="Normal 47 2 2" xfId="1447" xr:uid="{00000000-0005-0000-0000-000096060000}"/>
    <cellStyle name="Normal 47 3" xfId="2110" xr:uid="{00000000-0005-0000-0000-000097060000}"/>
    <cellStyle name="Normal 48" xfId="578" xr:uid="{00000000-0005-0000-0000-000098060000}"/>
    <cellStyle name="Normal 48 2" xfId="831" xr:uid="{00000000-0005-0000-0000-000099060000}"/>
    <cellStyle name="Normal 48 2 2" xfId="2111" xr:uid="{00000000-0005-0000-0000-00009A060000}"/>
    <cellStyle name="Normal 48 3" xfId="2112" xr:uid="{00000000-0005-0000-0000-00009B060000}"/>
    <cellStyle name="Normal 49" xfId="579" xr:uid="{00000000-0005-0000-0000-00009C060000}"/>
    <cellStyle name="Normal 49 2" xfId="832" xr:uid="{00000000-0005-0000-0000-00009D060000}"/>
    <cellStyle name="Normal 49 2 2" xfId="2113" xr:uid="{00000000-0005-0000-0000-00009E060000}"/>
    <cellStyle name="Normal 49 3" xfId="2114" xr:uid="{00000000-0005-0000-0000-00009F060000}"/>
    <cellStyle name="Normal 5" xfId="463" xr:uid="{00000000-0005-0000-0000-0000A0060000}"/>
    <cellStyle name="Normal 5 10" xfId="464" xr:uid="{00000000-0005-0000-0000-0000A1060000}"/>
    <cellStyle name="Normal 5 10 2" xfId="1449" xr:uid="{00000000-0005-0000-0000-0000A2060000}"/>
    <cellStyle name="Normal 5 10 2 2" xfId="2115" xr:uid="{00000000-0005-0000-0000-0000A3060000}"/>
    <cellStyle name="Normal 5 10 3" xfId="1448" xr:uid="{00000000-0005-0000-0000-0000A4060000}"/>
    <cellStyle name="Normal 5 11" xfId="1450" xr:uid="{00000000-0005-0000-0000-0000A5060000}"/>
    <cellStyle name="Normal 5 11 2" xfId="2116" xr:uid="{00000000-0005-0000-0000-0000A6060000}"/>
    <cellStyle name="Normal 5 12" xfId="2117" xr:uid="{00000000-0005-0000-0000-0000A7060000}"/>
    <cellStyle name="Normal 5 13" xfId="2602" xr:uid="{00000000-0005-0000-0000-0000A8060000}"/>
    <cellStyle name="Normal 5 2" xfId="465" xr:uid="{00000000-0005-0000-0000-0000A9060000}"/>
    <cellStyle name="Normal 5 2 2" xfId="466" xr:uid="{00000000-0005-0000-0000-0000AA060000}"/>
    <cellStyle name="Normal 5 2 2 2" xfId="467" xr:uid="{00000000-0005-0000-0000-0000AB060000}"/>
    <cellStyle name="Normal 5 2 3" xfId="468" xr:uid="{00000000-0005-0000-0000-0000AC060000}"/>
    <cellStyle name="Normal 5 2 3 2" xfId="2118" xr:uid="{00000000-0005-0000-0000-0000AD060000}"/>
    <cellStyle name="Normal 5 3" xfId="469" xr:uid="{00000000-0005-0000-0000-0000AE060000}"/>
    <cellStyle name="Normal 5 3 2" xfId="470" xr:uid="{00000000-0005-0000-0000-0000AF060000}"/>
    <cellStyle name="Normal 5 3 2 2" xfId="2119" xr:uid="{00000000-0005-0000-0000-0000B0060000}"/>
    <cellStyle name="Normal 5 3 3" xfId="1451" xr:uid="{00000000-0005-0000-0000-0000B1060000}"/>
    <cellStyle name="Normal 5 4" xfId="471" xr:uid="{00000000-0005-0000-0000-0000B2060000}"/>
    <cellStyle name="Normal 5 4 2" xfId="472" xr:uid="{00000000-0005-0000-0000-0000B3060000}"/>
    <cellStyle name="Normal 5 5" xfId="473" xr:uid="{00000000-0005-0000-0000-0000B4060000}"/>
    <cellStyle name="Normal 5 5 2" xfId="1452" xr:uid="{00000000-0005-0000-0000-0000B5060000}"/>
    <cellStyle name="Normal 5 6" xfId="474" xr:uid="{00000000-0005-0000-0000-0000B6060000}"/>
    <cellStyle name="Normal 5 6 2" xfId="1453" xr:uid="{00000000-0005-0000-0000-0000B7060000}"/>
    <cellStyle name="Normal 5 7" xfId="475" xr:uid="{00000000-0005-0000-0000-0000B8060000}"/>
    <cellStyle name="Normal 5 7 2" xfId="833" xr:uid="{00000000-0005-0000-0000-0000B9060000}"/>
    <cellStyle name="Normal 5 7 2 2" xfId="2120" xr:uid="{00000000-0005-0000-0000-0000BA060000}"/>
    <cellStyle name="Normal 5 7 3" xfId="2121" xr:uid="{00000000-0005-0000-0000-0000BB060000}"/>
    <cellStyle name="Normal 5 8" xfId="476" xr:uid="{00000000-0005-0000-0000-0000BC060000}"/>
    <cellStyle name="Normal 5 8 2" xfId="834" xr:uid="{00000000-0005-0000-0000-0000BD060000}"/>
    <cellStyle name="Normal 5 8 2 2" xfId="835" xr:uid="{00000000-0005-0000-0000-0000BE060000}"/>
    <cellStyle name="Normal 5 8 2 2 2" xfId="1454" xr:uid="{00000000-0005-0000-0000-0000BF060000}"/>
    <cellStyle name="Normal 5 8 2 2 2 2" xfId="2122" xr:uid="{00000000-0005-0000-0000-0000C0060000}"/>
    <cellStyle name="Normal 5 8 2 2 3" xfId="2123" xr:uid="{00000000-0005-0000-0000-0000C1060000}"/>
    <cellStyle name="Normal 5 8 2 3" xfId="1455" xr:uid="{00000000-0005-0000-0000-0000C2060000}"/>
    <cellStyle name="Normal 5 8 2 3 2" xfId="2124" xr:uid="{00000000-0005-0000-0000-0000C3060000}"/>
    <cellStyle name="Normal 5 8 2 4" xfId="2125" xr:uid="{00000000-0005-0000-0000-0000C4060000}"/>
    <cellStyle name="Normal 5 8 3" xfId="836" xr:uid="{00000000-0005-0000-0000-0000C5060000}"/>
    <cellStyle name="Normal 5 8 3 2" xfId="1456" xr:uid="{00000000-0005-0000-0000-0000C6060000}"/>
    <cellStyle name="Normal 5 8 3 2 2" xfId="2126" xr:uid="{00000000-0005-0000-0000-0000C7060000}"/>
    <cellStyle name="Normal 5 8 3 3" xfId="2127" xr:uid="{00000000-0005-0000-0000-0000C8060000}"/>
    <cellStyle name="Normal 5 8 4" xfId="1457" xr:uid="{00000000-0005-0000-0000-0000C9060000}"/>
    <cellStyle name="Normal 5 8 4 2" xfId="2128" xr:uid="{00000000-0005-0000-0000-0000CA060000}"/>
    <cellStyle name="Normal 5 8 5" xfId="2129" xr:uid="{00000000-0005-0000-0000-0000CB060000}"/>
    <cellStyle name="Normal 5 9" xfId="477" xr:uid="{00000000-0005-0000-0000-0000CC060000}"/>
    <cellStyle name="Normal 5 9 2" xfId="837" xr:uid="{00000000-0005-0000-0000-0000CD060000}"/>
    <cellStyle name="Normal 5 9 2 2" xfId="1458" xr:uid="{00000000-0005-0000-0000-0000CE060000}"/>
    <cellStyle name="Normal 5 9 2 2 2" xfId="2130" xr:uid="{00000000-0005-0000-0000-0000CF060000}"/>
    <cellStyle name="Normal 5 9 2 3" xfId="2131" xr:uid="{00000000-0005-0000-0000-0000D0060000}"/>
    <cellStyle name="Normal 5 9 3" xfId="1459" xr:uid="{00000000-0005-0000-0000-0000D1060000}"/>
    <cellStyle name="Normal 5 9 3 2" xfId="2132" xr:uid="{00000000-0005-0000-0000-0000D2060000}"/>
    <cellStyle name="Normal 5 9 4" xfId="2133" xr:uid="{00000000-0005-0000-0000-0000D3060000}"/>
    <cellStyle name="Normal 50" xfId="580" xr:uid="{00000000-0005-0000-0000-0000D4060000}"/>
    <cellStyle name="Normal 50 2" xfId="1034" xr:uid="{00000000-0005-0000-0000-0000D5060000}"/>
    <cellStyle name="Normal 50 2 2" xfId="2603" xr:uid="{00000000-0005-0000-0000-0000D6060000}"/>
    <cellStyle name="Normal 50 3" xfId="1460" xr:uid="{00000000-0005-0000-0000-0000D7060000}"/>
    <cellStyle name="Normal 51" xfId="582" xr:uid="{00000000-0005-0000-0000-0000D8060000}"/>
    <cellStyle name="Normal 51 2" xfId="604" xr:uid="{00000000-0005-0000-0000-0000D9060000}"/>
    <cellStyle name="Normal 51 2 2" xfId="2134" xr:uid="{00000000-0005-0000-0000-0000DA060000}"/>
    <cellStyle name="Normal 51 3" xfId="1035" xr:uid="{00000000-0005-0000-0000-0000DB060000}"/>
    <cellStyle name="Normal 51 3 2" xfId="2135" xr:uid="{00000000-0005-0000-0000-0000DC060000}"/>
    <cellStyle name="Normal 52" xfId="583" xr:uid="{00000000-0005-0000-0000-0000DD060000}"/>
    <cellStyle name="Normal 52 2" xfId="838" xr:uid="{00000000-0005-0000-0000-0000DE060000}"/>
    <cellStyle name="Normal 52 2 2" xfId="2136" xr:uid="{00000000-0005-0000-0000-0000DF060000}"/>
    <cellStyle name="Normal 52 3" xfId="1036" xr:uid="{00000000-0005-0000-0000-0000E0060000}"/>
    <cellStyle name="Normal 52 3 2" xfId="2137" xr:uid="{00000000-0005-0000-0000-0000E1060000}"/>
    <cellStyle name="Normal 53" xfId="585" xr:uid="{00000000-0005-0000-0000-0000E2060000}"/>
    <cellStyle name="Normal 53 2" xfId="1037" xr:uid="{00000000-0005-0000-0000-0000E3060000}"/>
    <cellStyle name="Normal 53 2 2" xfId="1461" xr:uid="{00000000-0005-0000-0000-0000E4060000}"/>
    <cellStyle name="Normal 53 3" xfId="2138" xr:uid="{00000000-0005-0000-0000-0000E5060000}"/>
    <cellStyle name="Normal 54" xfId="586" xr:uid="{00000000-0005-0000-0000-0000E6060000}"/>
    <cellStyle name="Normal 54 2" xfId="1038" xr:uid="{00000000-0005-0000-0000-0000E7060000}"/>
    <cellStyle name="Normal 54 2 2" xfId="1462" xr:uid="{00000000-0005-0000-0000-0000E8060000}"/>
    <cellStyle name="Normal 54 3" xfId="2139" xr:uid="{00000000-0005-0000-0000-0000E9060000}"/>
    <cellStyle name="Normal 55" xfId="587" xr:uid="{00000000-0005-0000-0000-0000EA060000}"/>
    <cellStyle name="Normal 55 2" xfId="1039" xr:uid="{00000000-0005-0000-0000-0000EB060000}"/>
    <cellStyle name="Normal 55 2 2" xfId="1463" xr:uid="{00000000-0005-0000-0000-0000EC060000}"/>
    <cellStyle name="Normal 55 3" xfId="2140" xr:uid="{00000000-0005-0000-0000-0000ED060000}"/>
    <cellStyle name="Normal 56" xfId="588" xr:uid="{00000000-0005-0000-0000-0000EE060000}"/>
    <cellStyle name="Normal 56 2" xfId="1040" xr:uid="{00000000-0005-0000-0000-0000EF060000}"/>
    <cellStyle name="Normal 56 2 2" xfId="2141" xr:uid="{00000000-0005-0000-0000-0000F0060000}"/>
    <cellStyle name="Normal 56 3" xfId="1464" xr:uid="{00000000-0005-0000-0000-0000F1060000}"/>
    <cellStyle name="Normal 57" xfId="589" xr:uid="{00000000-0005-0000-0000-0000F2060000}"/>
    <cellStyle name="Normal 57 2" xfId="1041" xr:uid="{00000000-0005-0000-0000-0000F3060000}"/>
    <cellStyle name="Normal 57 2 2" xfId="2142" xr:uid="{00000000-0005-0000-0000-0000F4060000}"/>
    <cellStyle name="Normal 57 3" xfId="1465" xr:uid="{00000000-0005-0000-0000-0000F5060000}"/>
    <cellStyle name="Normal 58" xfId="590" xr:uid="{00000000-0005-0000-0000-0000F6060000}"/>
    <cellStyle name="Normal 58 2" xfId="1042" xr:uid="{00000000-0005-0000-0000-0000F7060000}"/>
    <cellStyle name="Normal 58 2 2" xfId="2143" xr:uid="{00000000-0005-0000-0000-0000F8060000}"/>
    <cellStyle name="Normal 58 3" xfId="1466" xr:uid="{00000000-0005-0000-0000-0000F9060000}"/>
    <cellStyle name="Normal 59" xfId="591" xr:uid="{00000000-0005-0000-0000-0000FA060000}"/>
    <cellStyle name="Normal 59 2" xfId="1043" xr:uid="{00000000-0005-0000-0000-0000FB060000}"/>
    <cellStyle name="Normal 59 3" xfId="1467" xr:uid="{00000000-0005-0000-0000-0000FC060000}"/>
    <cellStyle name="Normal 6" xfId="478" xr:uid="{00000000-0005-0000-0000-0000FD060000}"/>
    <cellStyle name="Normal 6 10" xfId="839" xr:uid="{00000000-0005-0000-0000-0000FE060000}"/>
    <cellStyle name="Normal 6 10 2" xfId="1468" xr:uid="{00000000-0005-0000-0000-0000FF060000}"/>
    <cellStyle name="Normal 6 10 2 2" xfId="2144" xr:uid="{00000000-0005-0000-0000-000000070000}"/>
    <cellStyle name="Normal 6 10 3" xfId="2145" xr:uid="{00000000-0005-0000-0000-000001070000}"/>
    <cellStyle name="Normal 6 11" xfId="840" xr:uid="{00000000-0005-0000-0000-000002070000}"/>
    <cellStyle name="Normal 6 11 2" xfId="2146" xr:uid="{00000000-0005-0000-0000-000003070000}"/>
    <cellStyle name="Normal 6 12" xfId="841" xr:uid="{00000000-0005-0000-0000-000004070000}"/>
    <cellStyle name="Normal 6 12 2" xfId="2147" xr:uid="{00000000-0005-0000-0000-000005070000}"/>
    <cellStyle name="Normal 6 13" xfId="1469" xr:uid="{00000000-0005-0000-0000-000006070000}"/>
    <cellStyle name="Normal 6 13 2" xfId="2148" xr:uid="{00000000-0005-0000-0000-000007070000}"/>
    <cellStyle name="Normal 6 14" xfId="1470" xr:uid="{00000000-0005-0000-0000-000008070000}"/>
    <cellStyle name="Normal 6 14 2" xfId="2149" xr:uid="{00000000-0005-0000-0000-000009070000}"/>
    <cellStyle name="Normal 6 15" xfId="1471" xr:uid="{00000000-0005-0000-0000-00000A070000}"/>
    <cellStyle name="Normal 6 15 2" xfId="2150" xr:uid="{00000000-0005-0000-0000-00000B070000}"/>
    <cellStyle name="Normal 6 16" xfId="2151" xr:uid="{00000000-0005-0000-0000-00000C070000}"/>
    <cellStyle name="Normal 6 17" xfId="2604" xr:uid="{00000000-0005-0000-0000-00000D070000}"/>
    <cellStyle name="Normal 6 2" xfId="479" xr:uid="{00000000-0005-0000-0000-00000E070000}"/>
    <cellStyle name="Normal 6 2 2" xfId="480" xr:uid="{00000000-0005-0000-0000-00000F070000}"/>
    <cellStyle name="Normal 6 2 2 2" xfId="842" xr:uid="{00000000-0005-0000-0000-000010070000}"/>
    <cellStyle name="Normal 6 2 2 2 2" xfId="843" xr:uid="{00000000-0005-0000-0000-000011070000}"/>
    <cellStyle name="Normal 6 2 2 2 2 2" xfId="1472" xr:uid="{00000000-0005-0000-0000-000012070000}"/>
    <cellStyle name="Normal 6 2 2 2 2 2 2" xfId="2152" xr:uid="{00000000-0005-0000-0000-000013070000}"/>
    <cellStyle name="Normal 6 2 2 2 2 3" xfId="2153" xr:uid="{00000000-0005-0000-0000-000014070000}"/>
    <cellStyle name="Normal 6 2 2 2 3" xfId="1473" xr:uid="{00000000-0005-0000-0000-000015070000}"/>
    <cellStyle name="Normal 6 2 2 2 3 2" xfId="2154" xr:uid="{00000000-0005-0000-0000-000016070000}"/>
    <cellStyle name="Normal 6 2 2 2 4" xfId="2155" xr:uid="{00000000-0005-0000-0000-000017070000}"/>
    <cellStyle name="Normal 6 2 2 3" xfId="844" xr:uid="{00000000-0005-0000-0000-000018070000}"/>
    <cellStyle name="Normal 6 2 2 3 2" xfId="1474" xr:uid="{00000000-0005-0000-0000-000019070000}"/>
    <cellStyle name="Normal 6 2 2 3 2 2" xfId="2156" xr:uid="{00000000-0005-0000-0000-00001A070000}"/>
    <cellStyle name="Normal 6 2 2 3 3" xfId="2157" xr:uid="{00000000-0005-0000-0000-00001B070000}"/>
    <cellStyle name="Normal 6 2 2 4" xfId="1475" xr:uid="{00000000-0005-0000-0000-00001C070000}"/>
    <cellStyle name="Normal 6 2 2 4 2" xfId="2158" xr:uid="{00000000-0005-0000-0000-00001D070000}"/>
    <cellStyle name="Normal 6 2 2 5" xfId="2159" xr:uid="{00000000-0005-0000-0000-00001E070000}"/>
    <cellStyle name="Normal 6 2 3" xfId="845" xr:uid="{00000000-0005-0000-0000-00001F070000}"/>
    <cellStyle name="Normal 6 2 3 2" xfId="846" xr:uid="{00000000-0005-0000-0000-000020070000}"/>
    <cellStyle name="Normal 6 2 3 2 2" xfId="1476" xr:uid="{00000000-0005-0000-0000-000021070000}"/>
    <cellStyle name="Normal 6 2 3 2 2 2" xfId="2160" xr:uid="{00000000-0005-0000-0000-000022070000}"/>
    <cellStyle name="Normal 6 2 3 2 3" xfId="2161" xr:uid="{00000000-0005-0000-0000-000023070000}"/>
    <cellStyle name="Normal 6 2 3 3" xfId="1477" xr:uid="{00000000-0005-0000-0000-000024070000}"/>
    <cellStyle name="Normal 6 2 3 3 2" xfId="2162" xr:uid="{00000000-0005-0000-0000-000025070000}"/>
    <cellStyle name="Normal 6 2 3 4" xfId="2163" xr:uid="{00000000-0005-0000-0000-000026070000}"/>
    <cellStyle name="Normal 6 2 4" xfId="847" xr:uid="{00000000-0005-0000-0000-000027070000}"/>
    <cellStyle name="Normal 6 2 4 2" xfId="1478" xr:uid="{00000000-0005-0000-0000-000028070000}"/>
    <cellStyle name="Normal 6 2 4 2 2" xfId="2164" xr:uid="{00000000-0005-0000-0000-000029070000}"/>
    <cellStyle name="Normal 6 2 4 3" xfId="2165" xr:uid="{00000000-0005-0000-0000-00002A070000}"/>
    <cellStyle name="Normal 6 2 5" xfId="1479" xr:uid="{00000000-0005-0000-0000-00002B070000}"/>
    <cellStyle name="Normal 6 2 5 2" xfId="2166" xr:uid="{00000000-0005-0000-0000-00002C070000}"/>
    <cellStyle name="Normal 6 2 6" xfId="2167" xr:uid="{00000000-0005-0000-0000-00002D070000}"/>
    <cellStyle name="Normal 6 3" xfId="481" xr:uid="{00000000-0005-0000-0000-00002E070000}"/>
    <cellStyle name="Normal 6 3 2" xfId="482" xr:uid="{00000000-0005-0000-0000-00002F070000}"/>
    <cellStyle name="Normal 6 3 2 2" xfId="848" xr:uid="{00000000-0005-0000-0000-000030070000}"/>
    <cellStyle name="Normal 6 3 2 2 2" xfId="849" xr:uid="{00000000-0005-0000-0000-000031070000}"/>
    <cellStyle name="Normal 6 3 2 2 2 2" xfId="1480" xr:uid="{00000000-0005-0000-0000-000032070000}"/>
    <cellStyle name="Normal 6 3 2 2 2 2 2" xfId="2168" xr:uid="{00000000-0005-0000-0000-000033070000}"/>
    <cellStyle name="Normal 6 3 2 2 2 3" xfId="2169" xr:uid="{00000000-0005-0000-0000-000034070000}"/>
    <cellStyle name="Normal 6 3 2 2 3" xfId="1481" xr:uid="{00000000-0005-0000-0000-000035070000}"/>
    <cellStyle name="Normal 6 3 2 2 3 2" xfId="2170" xr:uid="{00000000-0005-0000-0000-000036070000}"/>
    <cellStyle name="Normal 6 3 2 2 4" xfId="2171" xr:uid="{00000000-0005-0000-0000-000037070000}"/>
    <cellStyle name="Normal 6 3 2 3" xfId="850" xr:uid="{00000000-0005-0000-0000-000038070000}"/>
    <cellStyle name="Normal 6 3 2 3 2" xfId="1482" xr:uid="{00000000-0005-0000-0000-000039070000}"/>
    <cellStyle name="Normal 6 3 2 3 2 2" xfId="2172" xr:uid="{00000000-0005-0000-0000-00003A070000}"/>
    <cellStyle name="Normal 6 3 2 3 3" xfId="2173" xr:uid="{00000000-0005-0000-0000-00003B070000}"/>
    <cellStyle name="Normal 6 3 2 4" xfId="1483" xr:uid="{00000000-0005-0000-0000-00003C070000}"/>
    <cellStyle name="Normal 6 3 2 4 2" xfId="2174" xr:uid="{00000000-0005-0000-0000-00003D070000}"/>
    <cellStyle name="Normal 6 3 2 5" xfId="2175" xr:uid="{00000000-0005-0000-0000-00003E070000}"/>
    <cellStyle name="Normal 6 3 3" xfId="851" xr:uid="{00000000-0005-0000-0000-00003F070000}"/>
    <cellStyle name="Normal 6 3 3 2" xfId="852" xr:uid="{00000000-0005-0000-0000-000040070000}"/>
    <cellStyle name="Normal 6 3 3 2 2" xfId="1484" xr:uid="{00000000-0005-0000-0000-000041070000}"/>
    <cellStyle name="Normal 6 3 3 2 2 2" xfId="2176" xr:uid="{00000000-0005-0000-0000-000042070000}"/>
    <cellStyle name="Normal 6 3 3 2 3" xfId="2177" xr:uid="{00000000-0005-0000-0000-000043070000}"/>
    <cellStyle name="Normal 6 3 3 3" xfId="1485" xr:uid="{00000000-0005-0000-0000-000044070000}"/>
    <cellStyle name="Normal 6 3 3 3 2" xfId="2178" xr:uid="{00000000-0005-0000-0000-000045070000}"/>
    <cellStyle name="Normal 6 3 3 4" xfId="2179" xr:uid="{00000000-0005-0000-0000-000046070000}"/>
    <cellStyle name="Normal 6 3 4" xfId="853" xr:uid="{00000000-0005-0000-0000-000047070000}"/>
    <cellStyle name="Normal 6 3 4 2" xfId="1486" xr:uid="{00000000-0005-0000-0000-000048070000}"/>
    <cellStyle name="Normal 6 3 4 2 2" xfId="2180" xr:uid="{00000000-0005-0000-0000-000049070000}"/>
    <cellStyle name="Normal 6 3 4 3" xfId="2181" xr:uid="{00000000-0005-0000-0000-00004A070000}"/>
    <cellStyle name="Normal 6 3 5" xfId="1487" xr:uid="{00000000-0005-0000-0000-00004B070000}"/>
    <cellStyle name="Normal 6 3 5 2" xfId="2182" xr:uid="{00000000-0005-0000-0000-00004C070000}"/>
    <cellStyle name="Normal 6 3 6" xfId="2183" xr:uid="{00000000-0005-0000-0000-00004D070000}"/>
    <cellStyle name="Normal 6 4" xfId="483" xr:uid="{00000000-0005-0000-0000-00004E070000}"/>
    <cellStyle name="Normal 6 4 2" xfId="553" xr:uid="{00000000-0005-0000-0000-00004F070000}"/>
    <cellStyle name="Normal 6 4 2 2" xfId="854" xr:uid="{00000000-0005-0000-0000-000050070000}"/>
    <cellStyle name="Normal 6 4 2 2 2" xfId="855" xr:uid="{00000000-0005-0000-0000-000051070000}"/>
    <cellStyle name="Normal 6 4 2 2 2 2" xfId="1488" xr:uid="{00000000-0005-0000-0000-000052070000}"/>
    <cellStyle name="Normal 6 4 2 2 2 2 2" xfId="2184" xr:uid="{00000000-0005-0000-0000-000053070000}"/>
    <cellStyle name="Normal 6 4 2 2 2 3" xfId="2185" xr:uid="{00000000-0005-0000-0000-000054070000}"/>
    <cellStyle name="Normal 6 4 2 2 3" xfId="1489" xr:uid="{00000000-0005-0000-0000-000055070000}"/>
    <cellStyle name="Normal 6 4 2 2 3 2" xfId="2186" xr:uid="{00000000-0005-0000-0000-000056070000}"/>
    <cellStyle name="Normal 6 4 2 2 4" xfId="2187" xr:uid="{00000000-0005-0000-0000-000057070000}"/>
    <cellStyle name="Normal 6 4 2 3" xfId="856" xr:uid="{00000000-0005-0000-0000-000058070000}"/>
    <cellStyle name="Normal 6 4 2 3 2" xfId="1490" xr:uid="{00000000-0005-0000-0000-000059070000}"/>
    <cellStyle name="Normal 6 4 2 3 2 2" xfId="2188" xr:uid="{00000000-0005-0000-0000-00005A070000}"/>
    <cellStyle name="Normal 6 4 2 3 3" xfId="2189" xr:uid="{00000000-0005-0000-0000-00005B070000}"/>
    <cellStyle name="Normal 6 4 2 4" xfId="1491" xr:uid="{00000000-0005-0000-0000-00005C070000}"/>
    <cellStyle name="Normal 6 4 2 4 2" xfId="2190" xr:uid="{00000000-0005-0000-0000-00005D070000}"/>
    <cellStyle name="Normal 6 4 2 5" xfId="2191" xr:uid="{00000000-0005-0000-0000-00005E070000}"/>
    <cellStyle name="Normal 6 4 3" xfId="857" xr:uid="{00000000-0005-0000-0000-00005F070000}"/>
    <cellStyle name="Normal 6 4 3 2" xfId="858" xr:uid="{00000000-0005-0000-0000-000060070000}"/>
    <cellStyle name="Normal 6 4 3 2 2" xfId="1492" xr:uid="{00000000-0005-0000-0000-000061070000}"/>
    <cellStyle name="Normal 6 4 3 2 2 2" xfId="2192" xr:uid="{00000000-0005-0000-0000-000062070000}"/>
    <cellStyle name="Normal 6 4 3 2 3" xfId="2193" xr:uid="{00000000-0005-0000-0000-000063070000}"/>
    <cellStyle name="Normal 6 4 3 3" xfId="1493" xr:uid="{00000000-0005-0000-0000-000064070000}"/>
    <cellStyle name="Normal 6 4 3 3 2" xfId="2194" xr:uid="{00000000-0005-0000-0000-000065070000}"/>
    <cellStyle name="Normal 6 4 3 4" xfId="2195" xr:uid="{00000000-0005-0000-0000-000066070000}"/>
    <cellStyle name="Normal 6 4 4" xfId="859" xr:uid="{00000000-0005-0000-0000-000067070000}"/>
    <cellStyle name="Normal 6 4 4 2" xfId="1494" xr:uid="{00000000-0005-0000-0000-000068070000}"/>
    <cellStyle name="Normal 6 4 4 2 2" xfId="2196" xr:uid="{00000000-0005-0000-0000-000069070000}"/>
    <cellStyle name="Normal 6 4 4 3" xfId="2197" xr:uid="{00000000-0005-0000-0000-00006A070000}"/>
    <cellStyle name="Normal 6 4 5" xfId="1495" xr:uid="{00000000-0005-0000-0000-00006B070000}"/>
    <cellStyle name="Normal 6 4 5 2" xfId="2198" xr:uid="{00000000-0005-0000-0000-00006C070000}"/>
    <cellStyle name="Normal 6 4 6" xfId="2199" xr:uid="{00000000-0005-0000-0000-00006D070000}"/>
    <cellStyle name="Normal 6 5" xfId="484" xr:uid="{00000000-0005-0000-0000-00006E070000}"/>
    <cellStyle name="Normal 6 5 2" xfId="860" xr:uid="{00000000-0005-0000-0000-00006F070000}"/>
    <cellStyle name="Normal 6 5 2 2" xfId="861" xr:uid="{00000000-0005-0000-0000-000070070000}"/>
    <cellStyle name="Normal 6 5 2 2 2" xfId="862" xr:uid="{00000000-0005-0000-0000-000071070000}"/>
    <cellStyle name="Normal 6 5 2 2 2 2" xfId="1496" xr:uid="{00000000-0005-0000-0000-000072070000}"/>
    <cellStyle name="Normal 6 5 2 2 2 2 2" xfId="2200" xr:uid="{00000000-0005-0000-0000-000073070000}"/>
    <cellStyle name="Normal 6 5 2 2 2 3" xfId="2201" xr:uid="{00000000-0005-0000-0000-000074070000}"/>
    <cellStyle name="Normal 6 5 2 2 3" xfId="1497" xr:uid="{00000000-0005-0000-0000-000075070000}"/>
    <cellStyle name="Normal 6 5 2 2 3 2" xfId="2202" xr:uid="{00000000-0005-0000-0000-000076070000}"/>
    <cellStyle name="Normal 6 5 2 2 4" xfId="2203" xr:uid="{00000000-0005-0000-0000-000077070000}"/>
    <cellStyle name="Normal 6 5 2 3" xfId="863" xr:uid="{00000000-0005-0000-0000-000078070000}"/>
    <cellStyle name="Normal 6 5 2 3 2" xfId="1498" xr:uid="{00000000-0005-0000-0000-000079070000}"/>
    <cellStyle name="Normal 6 5 2 3 2 2" xfId="2204" xr:uid="{00000000-0005-0000-0000-00007A070000}"/>
    <cellStyle name="Normal 6 5 2 3 3" xfId="2205" xr:uid="{00000000-0005-0000-0000-00007B070000}"/>
    <cellStyle name="Normal 6 5 2 4" xfId="1499" xr:uid="{00000000-0005-0000-0000-00007C070000}"/>
    <cellStyle name="Normal 6 5 2 4 2" xfId="2206" xr:uid="{00000000-0005-0000-0000-00007D070000}"/>
    <cellStyle name="Normal 6 5 2 5" xfId="2207" xr:uid="{00000000-0005-0000-0000-00007E070000}"/>
    <cellStyle name="Normal 6 5 3" xfId="864" xr:uid="{00000000-0005-0000-0000-00007F070000}"/>
    <cellStyle name="Normal 6 5 3 2" xfId="865" xr:uid="{00000000-0005-0000-0000-000080070000}"/>
    <cellStyle name="Normal 6 5 3 2 2" xfId="1500" xr:uid="{00000000-0005-0000-0000-000081070000}"/>
    <cellStyle name="Normal 6 5 3 2 2 2" xfId="2208" xr:uid="{00000000-0005-0000-0000-000082070000}"/>
    <cellStyle name="Normal 6 5 3 2 3" xfId="2209" xr:uid="{00000000-0005-0000-0000-000083070000}"/>
    <cellStyle name="Normal 6 5 3 3" xfId="1501" xr:uid="{00000000-0005-0000-0000-000084070000}"/>
    <cellStyle name="Normal 6 5 3 3 2" xfId="2210" xr:uid="{00000000-0005-0000-0000-000085070000}"/>
    <cellStyle name="Normal 6 5 3 4" xfId="2211" xr:uid="{00000000-0005-0000-0000-000086070000}"/>
    <cellStyle name="Normal 6 5 4" xfId="866" xr:uid="{00000000-0005-0000-0000-000087070000}"/>
    <cellStyle name="Normal 6 5 4 2" xfId="1502" xr:uid="{00000000-0005-0000-0000-000088070000}"/>
    <cellStyle name="Normal 6 5 4 2 2" xfId="2212" xr:uid="{00000000-0005-0000-0000-000089070000}"/>
    <cellStyle name="Normal 6 5 4 3" xfId="2213" xr:uid="{00000000-0005-0000-0000-00008A070000}"/>
    <cellStyle name="Normal 6 5 5" xfId="1503" xr:uid="{00000000-0005-0000-0000-00008B070000}"/>
    <cellStyle name="Normal 6 5 5 2" xfId="2214" xr:uid="{00000000-0005-0000-0000-00008C070000}"/>
    <cellStyle name="Normal 6 5 6" xfId="2215" xr:uid="{00000000-0005-0000-0000-00008D070000}"/>
    <cellStyle name="Normal 6 6" xfId="485" xr:uid="{00000000-0005-0000-0000-00008E070000}"/>
    <cellStyle name="Normal 6 6 2" xfId="867" xr:uid="{00000000-0005-0000-0000-00008F070000}"/>
    <cellStyle name="Normal 6 6 2 2" xfId="868" xr:uid="{00000000-0005-0000-0000-000090070000}"/>
    <cellStyle name="Normal 6 6 2 2 2" xfId="869" xr:uid="{00000000-0005-0000-0000-000091070000}"/>
    <cellStyle name="Normal 6 6 2 2 2 2" xfId="1504" xr:uid="{00000000-0005-0000-0000-000092070000}"/>
    <cellStyle name="Normal 6 6 2 2 2 2 2" xfId="2216" xr:uid="{00000000-0005-0000-0000-000093070000}"/>
    <cellStyle name="Normal 6 6 2 2 2 3" xfId="2217" xr:uid="{00000000-0005-0000-0000-000094070000}"/>
    <cellStyle name="Normal 6 6 2 2 3" xfId="1505" xr:uid="{00000000-0005-0000-0000-000095070000}"/>
    <cellStyle name="Normal 6 6 2 2 3 2" xfId="2218" xr:uid="{00000000-0005-0000-0000-000096070000}"/>
    <cellStyle name="Normal 6 6 2 2 4" xfId="2219" xr:uid="{00000000-0005-0000-0000-000097070000}"/>
    <cellStyle name="Normal 6 6 2 3" xfId="870" xr:uid="{00000000-0005-0000-0000-000098070000}"/>
    <cellStyle name="Normal 6 6 2 3 2" xfId="1506" xr:uid="{00000000-0005-0000-0000-000099070000}"/>
    <cellStyle name="Normal 6 6 2 3 2 2" xfId="2220" xr:uid="{00000000-0005-0000-0000-00009A070000}"/>
    <cellStyle name="Normal 6 6 2 3 3" xfId="2221" xr:uid="{00000000-0005-0000-0000-00009B070000}"/>
    <cellStyle name="Normal 6 6 2 4" xfId="1507" xr:uid="{00000000-0005-0000-0000-00009C070000}"/>
    <cellStyle name="Normal 6 6 2 4 2" xfId="2222" xr:uid="{00000000-0005-0000-0000-00009D070000}"/>
    <cellStyle name="Normal 6 6 2 5" xfId="2223" xr:uid="{00000000-0005-0000-0000-00009E070000}"/>
    <cellStyle name="Normal 6 6 3" xfId="871" xr:uid="{00000000-0005-0000-0000-00009F070000}"/>
    <cellStyle name="Normal 6 6 3 2" xfId="872" xr:uid="{00000000-0005-0000-0000-0000A0070000}"/>
    <cellStyle name="Normal 6 6 3 2 2" xfId="1508" xr:uid="{00000000-0005-0000-0000-0000A1070000}"/>
    <cellStyle name="Normal 6 6 3 2 2 2" xfId="2224" xr:uid="{00000000-0005-0000-0000-0000A2070000}"/>
    <cellStyle name="Normal 6 6 3 2 3" xfId="2225" xr:uid="{00000000-0005-0000-0000-0000A3070000}"/>
    <cellStyle name="Normal 6 6 3 3" xfId="1509" xr:uid="{00000000-0005-0000-0000-0000A4070000}"/>
    <cellStyle name="Normal 6 6 3 3 2" xfId="2226" xr:uid="{00000000-0005-0000-0000-0000A5070000}"/>
    <cellStyle name="Normal 6 6 3 4" xfId="2227" xr:uid="{00000000-0005-0000-0000-0000A6070000}"/>
    <cellStyle name="Normal 6 6 4" xfId="873" xr:uid="{00000000-0005-0000-0000-0000A7070000}"/>
    <cellStyle name="Normal 6 6 4 2" xfId="1510" xr:uid="{00000000-0005-0000-0000-0000A8070000}"/>
    <cellStyle name="Normal 6 6 4 2 2" xfId="2228" xr:uid="{00000000-0005-0000-0000-0000A9070000}"/>
    <cellStyle name="Normal 6 6 4 3" xfId="2229" xr:uid="{00000000-0005-0000-0000-0000AA070000}"/>
    <cellStyle name="Normal 6 6 5" xfId="1511" xr:uid="{00000000-0005-0000-0000-0000AB070000}"/>
    <cellStyle name="Normal 6 6 5 2" xfId="2230" xr:uid="{00000000-0005-0000-0000-0000AC070000}"/>
    <cellStyle name="Normal 6 6 6" xfId="2231" xr:uid="{00000000-0005-0000-0000-0000AD070000}"/>
    <cellStyle name="Normal 6 7" xfId="486" xr:uid="{00000000-0005-0000-0000-0000AE070000}"/>
    <cellStyle name="Normal 6 7 2" xfId="874" xr:uid="{00000000-0005-0000-0000-0000AF070000}"/>
    <cellStyle name="Normal 6 7 2 2" xfId="875" xr:uid="{00000000-0005-0000-0000-0000B0070000}"/>
    <cellStyle name="Normal 6 7 2 2 2" xfId="876" xr:uid="{00000000-0005-0000-0000-0000B1070000}"/>
    <cellStyle name="Normal 6 7 2 2 2 2" xfId="1512" xr:uid="{00000000-0005-0000-0000-0000B2070000}"/>
    <cellStyle name="Normal 6 7 2 2 2 2 2" xfId="2232" xr:uid="{00000000-0005-0000-0000-0000B3070000}"/>
    <cellStyle name="Normal 6 7 2 2 2 3" xfId="2233" xr:uid="{00000000-0005-0000-0000-0000B4070000}"/>
    <cellStyle name="Normal 6 7 2 2 3" xfId="1513" xr:uid="{00000000-0005-0000-0000-0000B5070000}"/>
    <cellStyle name="Normal 6 7 2 2 3 2" xfId="2234" xr:uid="{00000000-0005-0000-0000-0000B6070000}"/>
    <cellStyle name="Normal 6 7 2 2 4" xfId="2235" xr:uid="{00000000-0005-0000-0000-0000B7070000}"/>
    <cellStyle name="Normal 6 7 2 3" xfId="877" xr:uid="{00000000-0005-0000-0000-0000B8070000}"/>
    <cellStyle name="Normal 6 7 2 3 2" xfId="1514" xr:uid="{00000000-0005-0000-0000-0000B9070000}"/>
    <cellStyle name="Normal 6 7 2 3 2 2" xfId="2236" xr:uid="{00000000-0005-0000-0000-0000BA070000}"/>
    <cellStyle name="Normal 6 7 2 3 3" xfId="2237" xr:uid="{00000000-0005-0000-0000-0000BB070000}"/>
    <cellStyle name="Normal 6 7 2 4" xfId="1515" xr:uid="{00000000-0005-0000-0000-0000BC070000}"/>
    <cellStyle name="Normal 6 7 2 4 2" xfId="2238" xr:uid="{00000000-0005-0000-0000-0000BD070000}"/>
    <cellStyle name="Normal 6 7 2 5" xfId="2239" xr:uid="{00000000-0005-0000-0000-0000BE070000}"/>
    <cellStyle name="Normal 6 7 3" xfId="878" xr:uid="{00000000-0005-0000-0000-0000BF070000}"/>
    <cellStyle name="Normal 6 7 3 2" xfId="879" xr:uid="{00000000-0005-0000-0000-0000C0070000}"/>
    <cellStyle name="Normal 6 7 3 2 2" xfId="1516" xr:uid="{00000000-0005-0000-0000-0000C1070000}"/>
    <cellStyle name="Normal 6 7 3 2 2 2" xfId="2240" xr:uid="{00000000-0005-0000-0000-0000C2070000}"/>
    <cellStyle name="Normal 6 7 3 2 3" xfId="2241" xr:uid="{00000000-0005-0000-0000-0000C3070000}"/>
    <cellStyle name="Normal 6 7 3 3" xfId="1517" xr:uid="{00000000-0005-0000-0000-0000C4070000}"/>
    <cellStyle name="Normal 6 7 3 3 2" xfId="2242" xr:uid="{00000000-0005-0000-0000-0000C5070000}"/>
    <cellStyle name="Normal 6 7 3 4" xfId="2243" xr:uid="{00000000-0005-0000-0000-0000C6070000}"/>
    <cellStyle name="Normal 6 7 4" xfId="880" xr:uid="{00000000-0005-0000-0000-0000C7070000}"/>
    <cellStyle name="Normal 6 7 4 2" xfId="1518" xr:uid="{00000000-0005-0000-0000-0000C8070000}"/>
    <cellStyle name="Normal 6 7 4 2 2" xfId="2244" xr:uid="{00000000-0005-0000-0000-0000C9070000}"/>
    <cellStyle name="Normal 6 7 4 3" xfId="2245" xr:uid="{00000000-0005-0000-0000-0000CA070000}"/>
    <cellStyle name="Normal 6 7 5" xfId="1519" xr:uid="{00000000-0005-0000-0000-0000CB070000}"/>
    <cellStyle name="Normal 6 7 5 2" xfId="2246" xr:uid="{00000000-0005-0000-0000-0000CC070000}"/>
    <cellStyle name="Normal 6 7 6" xfId="2247" xr:uid="{00000000-0005-0000-0000-0000CD070000}"/>
    <cellStyle name="Normal 6 8" xfId="881" xr:uid="{00000000-0005-0000-0000-0000CE070000}"/>
    <cellStyle name="Normal 6 8 2" xfId="882" xr:uid="{00000000-0005-0000-0000-0000CF070000}"/>
    <cellStyle name="Normal 6 8 2 2" xfId="883" xr:uid="{00000000-0005-0000-0000-0000D0070000}"/>
    <cellStyle name="Normal 6 8 2 2 2" xfId="1520" xr:uid="{00000000-0005-0000-0000-0000D1070000}"/>
    <cellStyle name="Normal 6 8 2 2 2 2" xfId="2248" xr:uid="{00000000-0005-0000-0000-0000D2070000}"/>
    <cellStyle name="Normal 6 8 2 2 3" xfId="2249" xr:uid="{00000000-0005-0000-0000-0000D3070000}"/>
    <cellStyle name="Normal 6 8 2 3" xfId="1521" xr:uid="{00000000-0005-0000-0000-0000D4070000}"/>
    <cellStyle name="Normal 6 8 2 3 2" xfId="2250" xr:uid="{00000000-0005-0000-0000-0000D5070000}"/>
    <cellStyle name="Normal 6 8 2 4" xfId="2251" xr:uid="{00000000-0005-0000-0000-0000D6070000}"/>
    <cellStyle name="Normal 6 8 3" xfId="884" xr:uid="{00000000-0005-0000-0000-0000D7070000}"/>
    <cellStyle name="Normal 6 8 3 2" xfId="1522" xr:uid="{00000000-0005-0000-0000-0000D8070000}"/>
    <cellStyle name="Normal 6 8 3 2 2" xfId="2252" xr:uid="{00000000-0005-0000-0000-0000D9070000}"/>
    <cellStyle name="Normal 6 8 3 3" xfId="2253" xr:uid="{00000000-0005-0000-0000-0000DA070000}"/>
    <cellStyle name="Normal 6 8 4" xfId="1523" xr:uid="{00000000-0005-0000-0000-0000DB070000}"/>
    <cellStyle name="Normal 6 8 4 2" xfId="2254" xr:uid="{00000000-0005-0000-0000-0000DC070000}"/>
    <cellStyle name="Normal 6 8 5" xfId="2255" xr:uid="{00000000-0005-0000-0000-0000DD070000}"/>
    <cellStyle name="Normal 6 9" xfId="885" xr:uid="{00000000-0005-0000-0000-0000DE070000}"/>
    <cellStyle name="Normal 6 9 2" xfId="886" xr:uid="{00000000-0005-0000-0000-0000DF070000}"/>
    <cellStyle name="Normal 6 9 2 2" xfId="1524" xr:uid="{00000000-0005-0000-0000-0000E0070000}"/>
    <cellStyle name="Normal 6 9 2 2 2" xfId="2256" xr:uid="{00000000-0005-0000-0000-0000E1070000}"/>
    <cellStyle name="Normal 6 9 2 3" xfId="2257" xr:uid="{00000000-0005-0000-0000-0000E2070000}"/>
    <cellStyle name="Normal 6 9 3" xfId="1525" xr:uid="{00000000-0005-0000-0000-0000E3070000}"/>
    <cellStyle name="Normal 6 9 3 2" xfId="2258" xr:uid="{00000000-0005-0000-0000-0000E4070000}"/>
    <cellStyle name="Normal 6 9 4" xfId="2259" xr:uid="{00000000-0005-0000-0000-0000E5070000}"/>
    <cellStyle name="Normal 60" xfId="592" xr:uid="{00000000-0005-0000-0000-0000E6070000}"/>
    <cellStyle name="Normal 60 2" xfId="1044" xr:uid="{00000000-0005-0000-0000-0000E7070000}"/>
    <cellStyle name="Normal 60 2 2" xfId="1527" xr:uid="{00000000-0005-0000-0000-0000E8070000}"/>
    <cellStyle name="Normal 60 3" xfId="1526" xr:uid="{00000000-0005-0000-0000-0000E9070000}"/>
    <cellStyle name="Normal 61" xfId="593" xr:uid="{00000000-0005-0000-0000-0000EA070000}"/>
    <cellStyle name="Normal 61 2" xfId="1045" xr:uid="{00000000-0005-0000-0000-0000EB070000}"/>
    <cellStyle name="Normal 61 2 2" xfId="1138" xr:uid="{00000000-0005-0000-0000-0000EC070000}"/>
    <cellStyle name="Normal 61 2 2 2" xfId="1528" xr:uid="{00000000-0005-0000-0000-0000ED070000}"/>
    <cellStyle name="Normal 61 2 2 2 2" xfId="2260" xr:uid="{00000000-0005-0000-0000-0000EE070000}"/>
    <cellStyle name="Normal 61 2 2 3" xfId="1529" xr:uid="{00000000-0005-0000-0000-0000EF070000}"/>
    <cellStyle name="Normal 61 2 2 3 2" xfId="2261" xr:uid="{00000000-0005-0000-0000-0000F0070000}"/>
    <cellStyle name="Normal 61 2 2 4" xfId="2262" xr:uid="{00000000-0005-0000-0000-0000F1070000}"/>
    <cellStyle name="Normal 61 2 3" xfId="1530" xr:uid="{00000000-0005-0000-0000-0000F2070000}"/>
    <cellStyle name="Normal 61 2 3 2" xfId="2263" xr:uid="{00000000-0005-0000-0000-0000F3070000}"/>
    <cellStyle name="Normal 61 2 4" xfId="2264" xr:uid="{00000000-0005-0000-0000-0000F4070000}"/>
    <cellStyle name="Normal 61 3" xfId="2265" xr:uid="{00000000-0005-0000-0000-0000F5070000}"/>
    <cellStyle name="Normal 62" xfId="594" xr:uid="{00000000-0005-0000-0000-0000F6070000}"/>
    <cellStyle name="Normal 62 2" xfId="1046" xr:uid="{00000000-0005-0000-0000-0000F7070000}"/>
    <cellStyle name="Normal 62 2 2" xfId="2266" xr:uid="{00000000-0005-0000-0000-0000F8070000}"/>
    <cellStyle name="Normal 62 3" xfId="1531" xr:uid="{00000000-0005-0000-0000-0000F9070000}"/>
    <cellStyle name="Normal 63" xfId="595" xr:uid="{00000000-0005-0000-0000-0000FA070000}"/>
    <cellStyle name="Normal 63 2" xfId="1047" xr:uid="{00000000-0005-0000-0000-0000FB070000}"/>
    <cellStyle name="Normal 63 3" xfId="1532" xr:uid="{00000000-0005-0000-0000-0000FC070000}"/>
    <cellStyle name="Normal 64" xfId="599" xr:uid="{00000000-0005-0000-0000-0000FD070000}"/>
    <cellStyle name="Normal 64 2" xfId="1048" xr:uid="{00000000-0005-0000-0000-0000FE070000}"/>
    <cellStyle name="Normal 65" xfId="596" xr:uid="{00000000-0005-0000-0000-0000FF070000}"/>
    <cellStyle name="Normal 65 2" xfId="1049" xr:uid="{00000000-0005-0000-0000-000000080000}"/>
    <cellStyle name="Normal 66" xfId="605" xr:uid="{00000000-0005-0000-0000-000001080000}"/>
    <cellStyle name="Normal 66 2" xfId="2516" xr:uid="{00000000-0005-0000-0000-000002080000}"/>
    <cellStyle name="Normal 67" xfId="606" xr:uid="{00000000-0005-0000-0000-000003080000}"/>
    <cellStyle name="Normal 67 2" xfId="2517" xr:uid="{00000000-0005-0000-0000-000004080000}"/>
    <cellStyle name="Normal 68" xfId="607" xr:uid="{00000000-0005-0000-0000-000005080000}"/>
    <cellStyle name="Normal 68 2" xfId="2518" xr:uid="{00000000-0005-0000-0000-000006080000}"/>
    <cellStyle name="Normal 69" xfId="608" xr:uid="{00000000-0005-0000-0000-000007080000}"/>
    <cellStyle name="Normal 69 2" xfId="2519" xr:uid="{00000000-0005-0000-0000-000008080000}"/>
    <cellStyle name="Normal 7" xfId="487" xr:uid="{00000000-0005-0000-0000-000009080000}"/>
    <cellStyle name="Normal 7 10" xfId="2605" xr:uid="{00000000-0005-0000-0000-00000A080000}"/>
    <cellStyle name="Normal 7 2" xfId="488" xr:uid="{00000000-0005-0000-0000-00000B080000}"/>
    <cellStyle name="Normal 7 2 2" xfId="489" xr:uid="{00000000-0005-0000-0000-00000C080000}"/>
    <cellStyle name="Normal 7 3" xfId="490" xr:uid="{00000000-0005-0000-0000-00000D080000}"/>
    <cellStyle name="Normal 7 3 2" xfId="491" xr:uid="{00000000-0005-0000-0000-00000E080000}"/>
    <cellStyle name="Normal 7 3 2 2" xfId="2267" xr:uid="{00000000-0005-0000-0000-00000F080000}"/>
    <cellStyle name="Normal 7 3 3" xfId="1533" xr:uid="{00000000-0005-0000-0000-000010080000}"/>
    <cellStyle name="Normal 7 4" xfId="492" xr:uid="{00000000-0005-0000-0000-000011080000}"/>
    <cellStyle name="Normal 7 4 2" xfId="493" xr:uid="{00000000-0005-0000-0000-000012080000}"/>
    <cellStyle name="Normal 7 5" xfId="494" xr:uid="{00000000-0005-0000-0000-000013080000}"/>
    <cellStyle name="Normal 7 6" xfId="495" xr:uid="{00000000-0005-0000-0000-000014080000}"/>
    <cellStyle name="Normal 7 7" xfId="496" xr:uid="{00000000-0005-0000-0000-000015080000}"/>
    <cellStyle name="Normal 7 8" xfId="497" xr:uid="{00000000-0005-0000-0000-000016080000}"/>
    <cellStyle name="Normal 7 9" xfId="887" xr:uid="{00000000-0005-0000-0000-000017080000}"/>
    <cellStyle name="Normal 70" xfId="609" xr:uid="{00000000-0005-0000-0000-000018080000}"/>
    <cellStyle name="Normal 70 2" xfId="2520" xr:uid="{00000000-0005-0000-0000-000019080000}"/>
    <cellStyle name="Normal 71" xfId="610" xr:uid="{00000000-0005-0000-0000-00001A080000}"/>
    <cellStyle name="Normal 71 2" xfId="2521" xr:uid="{00000000-0005-0000-0000-00001B080000}"/>
    <cellStyle name="Normal 72" xfId="611" xr:uid="{00000000-0005-0000-0000-00001C080000}"/>
    <cellStyle name="Normal 72 2" xfId="2522" xr:uid="{00000000-0005-0000-0000-00001D080000}"/>
    <cellStyle name="Normal 73" xfId="612" xr:uid="{00000000-0005-0000-0000-00001E080000}"/>
    <cellStyle name="Normal 74" xfId="613" xr:uid="{00000000-0005-0000-0000-00001F080000}"/>
    <cellStyle name="Normal 75" xfId="614" xr:uid="{00000000-0005-0000-0000-000020080000}"/>
    <cellStyle name="Normal 76" xfId="615" xr:uid="{00000000-0005-0000-0000-000021080000}"/>
    <cellStyle name="Normal 77" xfId="616" xr:uid="{00000000-0005-0000-0000-000022080000}"/>
    <cellStyle name="Normal 78" xfId="617" xr:uid="{00000000-0005-0000-0000-000023080000}"/>
    <cellStyle name="Normal 79" xfId="618" xr:uid="{00000000-0005-0000-0000-000024080000}"/>
    <cellStyle name="Normal 8" xfId="498" xr:uid="{00000000-0005-0000-0000-000025080000}"/>
    <cellStyle name="Normal 8 2" xfId="499" xr:uid="{00000000-0005-0000-0000-000026080000}"/>
    <cellStyle name="Normal 8 2 2" xfId="500" xr:uid="{00000000-0005-0000-0000-000027080000}"/>
    <cellStyle name="Normal 8 3" xfId="501" xr:uid="{00000000-0005-0000-0000-000028080000}"/>
    <cellStyle name="Normal 8 3 2" xfId="502" xr:uid="{00000000-0005-0000-0000-000029080000}"/>
    <cellStyle name="Normal 8 3 2 2" xfId="1534" xr:uid="{00000000-0005-0000-0000-00002A080000}"/>
    <cellStyle name="Normal 8 3 3" xfId="888" xr:uid="{00000000-0005-0000-0000-00002B080000}"/>
    <cellStyle name="Normal 8 4" xfId="503" xr:uid="{00000000-0005-0000-0000-00002C080000}"/>
    <cellStyle name="Normal 8 4 2" xfId="1535" xr:uid="{00000000-0005-0000-0000-00002D080000}"/>
    <cellStyle name="Normal 8 5" xfId="504" xr:uid="{00000000-0005-0000-0000-00002E080000}"/>
    <cellStyle name="Normal 8 6" xfId="505" xr:uid="{00000000-0005-0000-0000-00002F080000}"/>
    <cellStyle name="Normal 8 7" xfId="506" xr:uid="{00000000-0005-0000-0000-000030080000}"/>
    <cellStyle name="Normal 80" xfId="619" xr:uid="{00000000-0005-0000-0000-000031080000}"/>
    <cellStyle name="Normal 81" xfId="620" xr:uid="{00000000-0005-0000-0000-000032080000}"/>
    <cellStyle name="Normal 82" xfId="621" xr:uid="{00000000-0005-0000-0000-000033080000}"/>
    <cellStyle name="Normal 83" xfId="623" xr:uid="{00000000-0005-0000-0000-000034080000}"/>
    <cellStyle name="Normal 83 2" xfId="1050" xr:uid="{00000000-0005-0000-0000-000035080000}"/>
    <cellStyle name="Normal 84" xfId="624" xr:uid="{00000000-0005-0000-0000-000036080000}"/>
    <cellStyle name="Normal 85" xfId="625" xr:uid="{00000000-0005-0000-0000-000037080000}"/>
    <cellStyle name="Normal 85 2" xfId="1051" xr:uid="{00000000-0005-0000-0000-000038080000}"/>
    <cellStyle name="Normal 85 3" xfId="1062" xr:uid="{00000000-0005-0000-0000-000039080000}"/>
    <cellStyle name="Normal 86" xfId="626" xr:uid="{00000000-0005-0000-0000-00003A080000}"/>
    <cellStyle name="Normal 86 2" xfId="1052" xr:uid="{00000000-0005-0000-0000-00003B080000}"/>
    <cellStyle name="Normal 86 3" xfId="1063" xr:uid="{00000000-0005-0000-0000-00003C080000}"/>
    <cellStyle name="Normal 87" xfId="627" xr:uid="{00000000-0005-0000-0000-00003D080000}"/>
    <cellStyle name="Normal 87 2" xfId="889" xr:uid="{00000000-0005-0000-0000-00003E080000}"/>
    <cellStyle name="Normal 87 3" xfId="1053" xr:uid="{00000000-0005-0000-0000-00003F080000}"/>
    <cellStyle name="Normal 88" xfId="890" xr:uid="{00000000-0005-0000-0000-000040080000}"/>
    <cellStyle name="Normal 89" xfId="891" xr:uid="{00000000-0005-0000-0000-000041080000}"/>
    <cellStyle name="Normal 9" xfId="507" xr:uid="{00000000-0005-0000-0000-000042080000}"/>
    <cellStyle name="Normal 9 2" xfId="508" xr:uid="{00000000-0005-0000-0000-000043080000}"/>
    <cellStyle name="Normal 9 2 2" xfId="509" xr:uid="{00000000-0005-0000-0000-000044080000}"/>
    <cellStyle name="Normal 9 2 2 2" xfId="892" xr:uid="{00000000-0005-0000-0000-000045080000}"/>
    <cellStyle name="Normal 9 2 2 2 2" xfId="893" xr:uid="{00000000-0005-0000-0000-000046080000}"/>
    <cellStyle name="Normal 9 2 2 2 2 2" xfId="1536" xr:uid="{00000000-0005-0000-0000-000047080000}"/>
    <cellStyle name="Normal 9 2 2 2 2 2 2" xfId="2268" xr:uid="{00000000-0005-0000-0000-000048080000}"/>
    <cellStyle name="Normal 9 2 2 2 2 3" xfId="2269" xr:uid="{00000000-0005-0000-0000-000049080000}"/>
    <cellStyle name="Normal 9 2 2 2 3" xfId="1537" xr:uid="{00000000-0005-0000-0000-00004A080000}"/>
    <cellStyle name="Normal 9 2 2 2 3 2" xfId="2270" xr:uid="{00000000-0005-0000-0000-00004B080000}"/>
    <cellStyle name="Normal 9 2 2 2 4" xfId="2271" xr:uid="{00000000-0005-0000-0000-00004C080000}"/>
    <cellStyle name="Normal 9 2 2 3" xfId="894" xr:uid="{00000000-0005-0000-0000-00004D080000}"/>
    <cellStyle name="Normal 9 2 2 3 2" xfId="1538" xr:uid="{00000000-0005-0000-0000-00004E080000}"/>
    <cellStyle name="Normal 9 2 2 3 2 2" xfId="2272" xr:uid="{00000000-0005-0000-0000-00004F080000}"/>
    <cellStyle name="Normal 9 2 2 3 3" xfId="2273" xr:uid="{00000000-0005-0000-0000-000050080000}"/>
    <cellStyle name="Normal 9 2 2 4" xfId="1539" xr:uid="{00000000-0005-0000-0000-000051080000}"/>
    <cellStyle name="Normal 9 2 2 4 2" xfId="2274" xr:uid="{00000000-0005-0000-0000-000052080000}"/>
    <cellStyle name="Normal 9 2 2 5" xfId="2275" xr:uid="{00000000-0005-0000-0000-000053080000}"/>
    <cellStyle name="Normal 9 2 3" xfId="895" xr:uid="{00000000-0005-0000-0000-000054080000}"/>
    <cellStyle name="Normal 9 2 3 2" xfId="896" xr:uid="{00000000-0005-0000-0000-000055080000}"/>
    <cellStyle name="Normal 9 2 3 2 2" xfId="1540" xr:uid="{00000000-0005-0000-0000-000056080000}"/>
    <cellStyle name="Normal 9 2 3 2 2 2" xfId="2276" xr:uid="{00000000-0005-0000-0000-000057080000}"/>
    <cellStyle name="Normal 9 2 3 2 3" xfId="2277" xr:uid="{00000000-0005-0000-0000-000058080000}"/>
    <cellStyle name="Normal 9 2 3 3" xfId="1541" xr:uid="{00000000-0005-0000-0000-000059080000}"/>
    <cellStyle name="Normal 9 2 3 3 2" xfId="2278" xr:uid="{00000000-0005-0000-0000-00005A080000}"/>
    <cellStyle name="Normal 9 2 3 4" xfId="2279" xr:uid="{00000000-0005-0000-0000-00005B080000}"/>
    <cellStyle name="Normal 9 2 4" xfId="897" xr:uid="{00000000-0005-0000-0000-00005C080000}"/>
    <cellStyle name="Normal 9 2 4 2" xfId="1542" xr:uid="{00000000-0005-0000-0000-00005D080000}"/>
    <cellStyle name="Normal 9 2 4 2 2" xfId="2280" xr:uid="{00000000-0005-0000-0000-00005E080000}"/>
    <cellStyle name="Normal 9 2 4 3" xfId="2281" xr:uid="{00000000-0005-0000-0000-00005F080000}"/>
    <cellStyle name="Normal 9 2 5" xfId="1543" xr:uid="{00000000-0005-0000-0000-000060080000}"/>
    <cellStyle name="Normal 9 2 5 2" xfId="2282" xr:uid="{00000000-0005-0000-0000-000061080000}"/>
    <cellStyle name="Normal 9 2 6" xfId="2283" xr:uid="{00000000-0005-0000-0000-000062080000}"/>
    <cellStyle name="Normal 9 3" xfId="510" xr:uid="{00000000-0005-0000-0000-000063080000}"/>
    <cellStyle name="Normal 9 3 2" xfId="511" xr:uid="{00000000-0005-0000-0000-000064080000}"/>
    <cellStyle name="Normal 9 3 2 2" xfId="898" xr:uid="{00000000-0005-0000-0000-000065080000}"/>
    <cellStyle name="Normal 9 3 2 2 2" xfId="1544" xr:uid="{00000000-0005-0000-0000-000066080000}"/>
    <cellStyle name="Normal 9 3 2 2 2 2" xfId="2284" xr:uid="{00000000-0005-0000-0000-000067080000}"/>
    <cellStyle name="Normal 9 3 2 2 3" xfId="2285" xr:uid="{00000000-0005-0000-0000-000068080000}"/>
    <cellStyle name="Normal 9 3 2 3" xfId="1545" xr:uid="{00000000-0005-0000-0000-000069080000}"/>
    <cellStyle name="Normal 9 3 2 3 2" xfId="2286" xr:uid="{00000000-0005-0000-0000-00006A080000}"/>
    <cellStyle name="Normal 9 3 2 4" xfId="2287" xr:uid="{00000000-0005-0000-0000-00006B080000}"/>
    <cellStyle name="Normal 9 3 3" xfId="899" xr:uid="{00000000-0005-0000-0000-00006C080000}"/>
    <cellStyle name="Normal 9 3 3 2" xfId="1546" xr:uid="{00000000-0005-0000-0000-00006D080000}"/>
    <cellStyle name="Normal 9 3 3 2 2" xfId="2288" xr:uid="{00000000-0005-0000-0000-00006E080000}"/>
    <cellStyle name="Normal 9 3 3 3" xfId="2289" xr:uid="{00000000-0005-0000-0000-00006F080000}"/>
    <cellStyle name="Normal 9 3 4" xfId="1547" xr:uid="{00000000-0005-0000-0000-000070080000}"/>
    <cellStyle name="Normal 9 3 4 2" xfId="2290" xr:uid="{00000000-0005-0000-0000-000071080000}"/>
    <cellStyle name="Normal 9 3 5" xfId="2291" xr:uid="{00000000-0005-0000-0000-000072080000}"/>
    <cellStyle name="Normal 9 4" xfId="512" xr:uid="{00000000-0005-0000-0000-000073080000}"/>
    <cellStyle name="Normal 9 4 2" xfId="900" xr:uid="{00000000-0005-0000-0000-000074080000}"/>
    <cellStyle name="Normal 9 4 2 2" xfId="1548" xr:uid="{00000000-0005-0000-0000-000075080000}"/>
    <cellStyle name="Normal 9 4 2 2 2" xfId="2292" xr:uid="{00000000-0005-0000-0000-000076080000}"/>
    <cellStyle name="Normal 9 4 2 3" xfId="2293" xr:uid="{00000000-0005-0000-0000-000077080000}"/>
    <cellStyle name="Normal 9 4 3" xfId="1549" xr:uid="{00000000-0005-0000-0000-000078080000}"/>
    <cellStyle name="Normal 9 4 3 2" xfId="2294" xr:uid="{00000000-0005-0000-0000-000079080000}"/>
    <cellStyle name="Normal 9 4 4" xfId="2295" xr:uid="{00000000-0005-0000-0000-00007A080000}"/>
    <cellStyle name="Normal 9 5" xfId="513" xr:uid="{00000000-0005-0000-0000-00007B080000}"/>
    <cellStyle name="Normal 9 5 2" xfId="1551" xr:uid="{00000000-0005-0000-0000-00007C080000}"/>
    <cellStyle name="Normal 9 5 2 2" xfId="2296" xr:uid="{00000000-0005-0000-0000-00007D080000}"/>
    <cellStyle name="Normal 9 5 3" xfId="1550" xr:uid="{00000000-0005-0000-0000-00007E080000}"/>
    <cellStyle name="Normal 9 6" xfId="514" xr:uid="{00000000-0005-0000-0000-00007F080000}"/>
    <cellStyle name="Normal 9 6 2" xfId="1552" xr:uid="{00000000-0005-0000-0000-000080080000}"/>
    <cellStyle name="Normal 9 7" xfId="515" xr:uid="{00000000-0005-0000-0000-000081080000}"/>
    <cellStyle name="Normal 9 7 2" xfId="2297" xr:uid="{00000000-0005-0000-0000-000082080000}"/>
    <cellStyle name="Normal 90" xfId="901" xr:uid="{00000000-0005-0000-0000-000083080000}"/>
    <cellStyle name="Normal 91" xfId="902" xr:uid="{00000000-0005-0000-0000-000084080000}"/>
    <cellStyle name="Normal 92" xfId="903" xr:uid="{00000000-0005-0000-0000-000085080000}"/>
    <cellStyle name="Normal 93" xfId="904" xr:uid="{00000000-0005-0000-0000-000086080000}"/>
    <cellStyle name="Normal 94" xfId="905" xr:uid="{00000000-0005-0000-0000-000087080000}"/>
    <cellStyle name="Normal 95" xfId="906" xr:uid="{00000000-0005-0000-0000-000088080000}"/>
    <cellStyle name="Normal 96" xfId="907" xr:uid="{00000000-0005-0000-0000-000089080000}"/>
    <cellStyle name="Normal 97" xfId="908" xr:uid="{00000000-0005-0000-0000-00008A080000}"/>
    <cellStyle name="Normal 97 2" xfId="1054" xr:uid="{00000000-0005-0000-0000-00008B080000}"/>
    <cellStyle name="Normal 98" xfId="909" xr:uid="{00000000-0005-0000-0000-00008C080000}"/>
    <cellStyle name="Normal 99" xfId="910" xr:uid="{00000000-0005-0000-0000-00008D080000}"/>
    <cellStyle name="Normal_IPCviejo" xfId="1058" xr:uid="{00000000-0005-0000-0000-00008E080000}"/>
    <cellStyle name="Notas" xfId="518" builtinId="10" customBuiltin="1"/>
    <cellStyle name="Notas 2" xfId="516" xr:uid="{00000000-0005-0000-0000-000090080000}"/>
    <cellStyle name="Notas 2 2" xfId="517" xr:uid="{00000000-0005-0000-0000-000091080000}"/>
    <cellStyle name="Notas 2 2 2" xfId="2536" xr:uid="{00000000-0005-0000-0000-000092080000}"/>
    <cellStyle name="Notas 2 3" xfId="2525" xr:uid="{00000000-0005-0000-0000-000093080000}"/>
    <cellStyle name="Note 2" xfId="519" xr:uid="{00000000-0005-0000-0000-000094080000}"/>
    <cellStyle name="Note 2 2" xfId="2537" xr:uid="{00000000-0005-0000-0000-000095080000}"/>
    <cellStyle name="Note 3" xfId="2530" xr:uid="{00000000-0005-0000-0000-000096080000}"/>
    <cellStyle name="Output" xfId="1107" xr:uid="{00000000-0005-0000-0000-000097080000}"/>
    <cellStyle name="Output 2" xfId="520" xr:uid="{00000000-0005-0000-0000-000098080000}"/>
    <cellStyle name="Output 2 2" xfId="2538" xr:uid="{00000000-0005-0000-0000-000099080000}"/>
    <cellStyle name="Output 3" xfId="2531" xr:uid="{00000000-0005-0000-0000-00009A080000}"/>
    <cellStyle name="Percent 2" xfId="2595" xr:uid="{00000000-0005-0000-0000-00009B080000}"/>
    <cellStyle name="Porcentaje" xfId="521" builtinId="5"/>
    <cellStyle name="Porcentaje 10" xfId="2486" xr:uid="{00000000-0005-0000-0000-00009D080000}"/>
    <cellStyle name="Porcentaje 11" xfId="2488" xr:uid="{00000000-0005-0000-0000-00009E080000}"/>
    <cellStyle name="Porcentaje 12" xfId="2546" xr:uid="{00000000-0005-0000-0000-00009F080000}"/>
    <cellStyle name="Porcentaje 12 2" xfId="2565" xr:uid="{00000000-0005-0000-0000-0000A0080000}"/>
    <cellStyle name="Porcentaje 13" xfId="2551" xr:uid="{00000000-0005-0000-0000-0000A1080000}"/>
    <cellStyle name="Porcentaje 13 2" xfId="2574" xr:uid="{00000000-0005-0000-0000-0000A2080000}"/>
    <cellStyle name="Porcentaje 14" xfId="2578" xr:uid="{00000000-0005-0000-0000-0000A3080000}"/>
    <cellStyle name="Porcentaje 15" xfId="2583" xr:uid="{00000000-0005-0000-0000-0000A4080000}"/>
    <cellStyle name="Porcentaje 16" xfId="2594" xr:uid="{00000000-0005-0000-0000-0000A5080000}"/>
    <cellStyle name="Porcentaje 2" xfId="522" xr:uid="{00000000-0005-0000-0000-0000A6080000}"/>
    <cellStyle name="Porcentaje 3" xfId="911" xr:uid="{00000000-0005-0000-0000-0000A7080000}"/>
    <cellStyle name="Porcentaje 3 2" xfId="1055" xr:uid="{00000000-0005-0000-0000-0000A8080000}"/>
    <cellStyle name="Porcentaje 3 2 2" xfId="2298" xr:uid="{00000000-0005-0000-0000-0000A9080000}"/>
    <cellStyle name="Porcentaje 3 3" xfId="1553" xr:uid="{00000000-0005-0000-0000-0000AA080000}"/>
    <cellStyle name="Porcentaje 4" xfId="912" xr:uid="{00000000-0005-0000-0000-0000AB080000}"/>
    <cellStyle name="Porcentaje 4 2" xfId="1056" xr:uid="{00000000-0005-0000-0000-0000AC080000}"/>
    <cellStyle name="Porcentaje 4 2 2" xfId="2299" xr:uid="{00000000-0005-0000-0000-0000AD080000}"/>
    <cellStyle name="Porcentaje 4 3" xfId="1554" xr:uid="{00000000-0005-0000-0000-0000AE080000}"/>
    <cellStyle name="Porcentaje 5" xfId="1057" xr:uid="{00000000-0005-0000-0000-0000AF080000}"/>
    <cellStyle name="Porcentaje 5 2" xfId="1555" xr:uid="{00000000-0005-0000-0000-0000B0080000}"/>
    <cellStyle name="Porcentaje 6" xfId="1061" xr:uid="{00000000-0005-0000-0000-0000B1080000}"/>
    <cellStyle name="Porcentaje 6 2" xfId="1068" xr:uid="{00000000-0005-0000-0000-0000B2080000}"/>
    <cellStyle name="Porcentaje 7" xfId="1077" xr:uid="{00000000-0005-0000-0000-0000B3080000}"/>
    <cellStyle name="Porcentaje 7 2" xfId="1083" xr:uid="{00000000-0005-0000-0000-0000B4080000}"/>
    <cellStyle name="Porcentaje 7 3" xfId="2490" xr:uid="{00000000-0005-0000-0000-0000B5080000}"/>
    <cellStyle name="Porcentaje 8" xfId="1097" xr:uid="{00000000-0005-0000-0000-0000B6080000}"/>
    <cellStyle name="Porcentaje 8 2" xfId="2478" xr:uid="{00000000-0005-0000-0000-0000B7080000}"/>
    <cellStyle name="Porcentaje 9" xfId="1080" xr:uid="{00000000-0005-0000-0000-0000B8080000}"/>
    <cellStyle name="Porcentaje 9 2" xfId="2469" xr:uid="{00000000-0005-0000-0000-0000B9080000}"/>
    <cellStyle name="Porcentual 10" xfId="913" xr:uid="{00000000-0005-0000-0000-0000BA080000}"/>
    <cellStyle name="Porcentual 10 2" xfId="914" xr:uid="{00000000-0005-0000-0000-0000BB080000}"/>
    <cellStyle name="Porcentual 10 2 2" xfId="2300" xr:uid="{00000000-0005-0000-0000-0000BC080000}"/>
    <cellStyle name="Porcentual 10 3" xfId="2301" xr:uid="{00000000-0005-0000-0000-0000BD080000}"/>
    <cellStyle name="Porcentual 11" xfId="915" xr:uid="{00000000-0005-0000-0000-0000BE080000}"/>
    <cellStyle name="Porcentual 11 2" xfId="2302" xr:uid="{00000000-0005-0000-0000-0000BF080000}"/>
    <cellStyle name="Porcentual 2" xfId="523" xr:uid="{00000000-0005-0000-0000-0000C0080000}"/>
    <cellStyle name="Porcentual 2 2" xfId="524" xr:uid="{00000000-0005-0000-0000-0000C1080000}"/>
    <cellStyle name="Porcentual 2 2 2" xfId="916" xr:uid="{00000000-0005-0000-0000-0000C2080000}"/>
    <cellStyle name="Porcentual 2 2 2 2" xfId="917" xr:uid="{00000000-0005-0000-0000-0000C3080000}"/>
    <cellStyle name="Porcentual 2 3" xfId="525" xr:uid="{00000000-0005-0000-0000-0000C4080000}"/>
    <cellStyle name="Porcentual 2 3 2" xfId="918" xr:uid="{00000000-0005-0000-0000-0000C5080000}"/>
    <cellStyle name="Porcentual 2 3 2 2" xfId="2303" xr:uid="{00000000-0005-0000-0000-0000C6080000}"/>
    <cellStyle name="Porcentual 2 3 3" xfId="1556" xr:uid="{00000000-0005-0000-0000-0000C7080000}"/>
    <cellStyle name="Porcentual 2 4" xfId="526" xr:uid="{00000000-0005-0000-0000-0000C8080000}"/>
    <cellStyle name="Porcentual 2 4 2" xfId="2304" xr:uid="{00000000-0005-0000-0000-0000C9080000}"/>
    <cellStyle name="Porcentual 2 5" xfId="919" xr:uid="{00000000-0005-0000-0000-0000CA080000}"/>
    <cellStyle name="Porcentual 2 5 2" xfId="2305" xr:uid="{00000000-0005-0000-0000-0000CB080000}"/>
    <cellStyle name="Porcentual 2 6" xfId="920" xr:uid="{00000000-0005-0000-0000-0000CC080000}"/>
    <cellStyle name="Porcentual 2 6 2" xfId="2306" xr:uid="{00000000-0005-0000-0000-0000CD080000}"/>
    <cellStyle name="Porcentual 3" xfId="527" xr:uid="{00000000-0005-0000-0000-0000CE080000}"/>
    <cellStyle name="Porcentual 3 2" xfId="921" xr:uid="{00000000-0005-0000-0000-0000CF080000}"/>
    <cellStyle name="Porcentual 3 2 2" xfId="1557" xr:uid="{00000000-0005-0000-0000-0000D0080000}"/>
    <cellStyle name="Porcentual 3 3" xfId="922" xr:uid="{00000000-0005-0000-0000-0000D1080000}"/>
    <cellStyle name="Porcentual 3 3 2" xfId="2307" xr:uid="{00000000-0005-0000-0000-0000D2080000}"/>
    <cellStyle name="Porcentual 3 4" xfId="923" xr:uid="{00000000-0005-0000-0000-0000D3080000}"/>
    <cellStyle name="Porcentual 3 4 2" xfId="2308" xr:uid="{00000000-0005-0000-0000-0000D4080000}"/>
    <cellStyle name="Porcentual 3 5" xfId="924" xr:uid="{00000000-0005-0000-0000-0000D5080000}"/>
    <cellStyle name="Porcentual 3 5 2" xfId="2309" xr:uid="{00000000-0005-0000-0000-0000D6080000}"/>
    <cellStyle name="Porcentual 3 6" xfId="925" xr:uid="{00000000-0005-0000-0000-0000D7080000}"/>
    <cellStyle name="Porcentual 3 6 2" xfId="2310" xr:uid="{00000000-0005-0000-0000-0000D8080000}"/>
    <cellStyle name="Porcentual 3 7" xfId="926" xr:uid="{00000000-0005-0000-0000-0000D9080000}"/>
    <cellStyle name="Porcentual 3 7 2" xfId="2311" xr:uid="{00000000-0005-0000-0000-0000DA080000}"/>
    <cellStyle name="Porcentual 4" xfId="927" xr:uid="{00000000-0005-0000-0000-0000DB080000}"/>
    <cellStyle name="Porcentual 4 2" xfId="928" xr:uid="{00000000-0005-0000-0000-0000DC080000}"/>
    <cellStyle name="Porcentual 4 2 2" xfId="2312" xr:uid="{00000000-0005-0000-0000-0000DD080000}"/>
    <cellStyle name="Porcentual 4 3" xfId="929" xr:uid="{00000000-0005-0000-0000-0000DE080000}"/>
    <cellStyle name="Porcentual 4 3 2" xfId="2313" xr:uid="{00000000-0005-0000-0000-0000DF080000}"/>
    <cellStyle name="Porcentual 4 4" xfId="930" xr:uid="{00000000-0005-0000-0000-0000E0080000}"/>
    <cellStyle name="Porcentual 4 4 2" xfId="2314" xr:uid="{00000000-0005-0000-0000-0000E1080000}"/>
    <cellStyle name="Porcentual 4 5" xfId="931" xr:uid="{00000000-0005-0000-0000-0000E2080000}"/>
    <cellStyle name="Porcentual 4 5 2" xfId="2315" xr:uid="{00000000-0005-0000-0000-0000E3080000}"/>
    <cellStyle name="Porcentual 4 6" xfId="932" xr:uid="{00000000-0005-0000-0000-0000E4080000}"/>
    <cellStyle name="Porcentual 4 6 2" xfId="2316" xr:uid="{00000000-0005-0000-0000-0000E5080000}"/>
    <cellStyle name="Porcentual 4 7" xfId="933" xr:uid="{00000000-0005-0000-0000-0000E6080000}"/>
    <cellStyle name="Porcentual 4 7 2" xfId="2317" xr:uid="{00000000-0005-0000-0000-0000E7080000}"/>
    <cellStyle name="Porcentual 4 8" xfId="934" xr:uid="{00000000-0005-0000-0000-0000E8080000}"/>
    <cellStyle name="Porcentual 4 8 2" xfId="2318" xr:uid="{00000000-0005-0000-0000-0000E9080000}"/>
    <cellStyle name="Porcentual 4 9" xfId="2319" xr:uid="{00000000-0005-0000-0000-0000EA080000}"/>
    <cellStyle name="Porcentual 5" xfId="935" xr:uid="{00000000-0005-0000-0000-0000EB080000}"/>
    <cellStyle name="Porcentual 5 10" xfId="936" xr:uid="{00000000-0005-0000-0000-0000EC080000}"/>
    <cellStyle name="Porcentual 5 10 2" xfId="1558" xr:uid="{00000000-0005-0000-0000-0000ED080000}"/>
    <cellStyle name="Porcentual 5 10 2 2" xfId="2320" xr:uid="{00000000-0005-0000-0000-0000EE080000}"/>
    <cellStyle name="Porcentual 5 10 3" xfId="2321" xr:uid="{00000000-0005-0000-0000-0000EF080000}"/>
    <cellStyle name="Porcentual 5 11" xfId="937" xr:uid="{00000000-0005-0000-0000-0000F0080000}"/>
    <cellStyle name="Porcentual 5 11 2" xfId="2322" xr:uid="{00000000-0005-0000-0000-0000F1080000}"/>
    <cellStyle name="Porcentual 5 12" xfId="938" xr:uid="{00000000-0005-0000-0000-0000F2080000}"/>
    <cellStyle name="Porcentual 5 12 2" xfId="2323" xr:uid="{00000000-0005-0000-0000-0000F3080000}"/>
    <cellStyle name="Porcentual 5 13" xfId="1559" xr:uid="{00000000-0005-0000-0000-0000F4080000}"/>
    <cellStyle name="Porcentual 5 13 2" xfId="2324" xr:uid="{00000000-0005-0000-0000-0000F5080000}"/>
    <cellStyle name="Porcentual 5 14" xfId="1560" xr:uid="{00000000-0005-0000-0000-0000F6080000}"/>
    <cellStyle name="Porcentual 5 14 2" xfId="2325" xr:uid="{00000000-0005-0000-0000-0000F7080000}"/>
    <cellStyle name="Porcentual 5 15" xfId="1561" xr:uid="{00000000-0005-0000-0000-0000F8080000}"/>
    <cellStyle name="Porcentual 5 15 2" xfId="2326" xr:uid="{00000000-0005-0000-0000-0000F9080000}"/>
    <cellStyle name="Porcentual 5 2" xfId="528" xr:uid="{00000000-0005-0000-0000-0000FA080000}"/>
    <cellStyle name="Porcentual 5 2 2" xfId="939" xr:uid="{00000000-0005-0000-0000-0000FB080000}"/>
    <cellStyle name="Porcentual 5 2 2 2" xfId="940" xr:uid="{00000000-0005-0000-0000-0000FC080000}"/>
    <cellStyle name="Porcentual 5 2 2 2 2" xfId="941" xr:uid="{00000000-0005-0000-0000-0000FD080000}"/>
    <cellStyle name="Porcentual 5 2 2 2 2 2" xfId="1562" xr:uid="{00000000-0005-0000-0000-0000FE080000}"/>
    <cellStyle name="Porcentual 5 2 2 2 2 2 2" xfId="2327" xr:uid="{00000000-0005-0000-0000-0000FF080000}"/>
    <cellStyle name="Porcentual 5 2 2 2 2 3" xfId="2328" xr:uid="{00000000-0005-0000-0000-000000090000}"/>
    <cellStyle name="Porcentual 5 2 2 2 3" xfId="1563" xr:uid="{00000000-0005-0000-0000-000001090000}"/>
    <cellStyle name="Porcentual 5 2 2 2 3 2" xfId="2329" xr:uid="{00000000-0005-0000-0000-000002090000}"/>
    <cellStyle name="Porcentual 5 2 2 2 4" xfId="2330" xr:uid="{00000000-0005-0000-0000-000003090000}"/>
    <cellStyle name="Porcentual 5 2 2 3" xfId="942" xr:uid="{00000000-0005-0000-0000-000004090000}"/>
    <cellStyle name="Porcentual 5 2 2 3 2" xfId="1564" xr:uid="{00000000-0005-0000-0000-000005090000}"/>
    <cellStyle name="Porcentual 5 2 2 3 2 2" xfId="2331" xr:uid="{00000000-0005-0000-0000-000006090000}"/>
    <cellStyle name="Porcentual 5 2 2 3 3" xfId="2332" xr:uid="{00000000-0005-0000-0000-000007090000}"/>
    <cellStyle name="Porcentual 5 2 2 4" xfId="1565" xr:uid="{00000000-0005-0000-0000-000008090000}"/>
    <cellStyle name="Porcentual 5 2 2 4 2" xfId="2333" xr:uid="{00000000-0005-0000-0000-000009090000}"/>
    <cellStyle name="Porcentual 5 2 2 5" xfId="2334" xr:uid="{00000000-0005-0000-0000-00000A090000}"/>
    <cellStyle name="Porcentual 5 2 3" xfId="943" xr:uid="{00000000-0005-0000-0000-00000B090000}"/>
    <cellStyle name="Porcentual 5 2 3 2" xfId="944" xr:uid="{00000000-0005-0000-0000-00000C090000}"/>
    <cellStyle name="Porcentual 5 2 3 2 2" xfId="1566" xr:uid="{00000000-0005-0000-0000-00000D090000}"/>
    <cellStyle name="Porcentual 5 2 3 2 2 2" xfId="2335" xr:uid="{00000000-0005-0000-0000-00000E090000}"/>
    <cellStyle name="Porcentual 5 2 3 2 3" xfId="2336" xr:uid="{00000000-0005-0000-0000-00000F090000}"/>
    <cellStyle name="Porcentual 5 2 3 3" xfId="1567" xr:uid="{00000000-0005-0000-0000-000010090000}"/>
    <cellStyle name="Porcentual 5 2 3 3 2" xfId="2337" xr:uid="{00000000-0005-0000-0000-000011090000}"/>
    <cellStyle name="Porcentual 5 2 3 4" xfId="2338" xr:uid="{00000000-0005-0000-0000-000012090000}"/>
    <cellStyle name="Porcentual 5 2 4" xfId="945" xr:uid="{00000000-0005-0000-0000-000013090000}"/>
    <cellStyle name="Porcentual 5 2 4 2" xfId="1568" xr:uid="{00000000-0005-0000-0000-000014090000}"/>
    <cellStyle name="Porcentual 5 2 4 2 2" xfId="2339" xr:uid="{00000000-0005-0000-0000-000015090000}"/>
    <cellStyle name="Porcentual 5 2 4 3" xfId="2340" xr:uid="{00000000-0005-0000-0000-000016090000}"/>
    <cellStyle name="Porcentual 5 2 5" xfId="1569" xr:uid="{00000000-0005-0000-0000-000017090000}"/>
    <cellStyle name="Porcentual 5 2 5 2" xfId="2341" xr:uid="{00000000-0005-0000-0000-000018090000}"/>
    <cellStyle name="Porcentual 5 2 6" xfId="1570" xr:uid="{00000000-0005-0000-0000-000019090000}"/>
    <cellStyle name="Porcentual 5 3" xfId="946" xr:uid="{00000000-0005-0000-0000-00001A090000}"/>
    <cellStyle name="Porcentual 5 3 2" xfId="947" xr:uid="{00000000-0005-0000-0000-00001B090000}"/>
    <cellStyle name="Porcentual 5 3 2 2" xfId="948" xr:uid="{00000000-0005-0000-0000-00001C090000}"/>
    <cellStyle name="Porcentual 5 3 2 2 2" xfId="949" xr:uid="{00000000-0005-0000-0000-00001D090000}"/>
    <cellStyle name="Porcentual 5 3 2 2 2 2" xfId="1571" xr:uid="{00000000-0005-0000-0000-00001E090000}"/>
    <cellStyle name="Porcentual 5 3 2 2 2 2 2" xfId="2342" xr:uid="{00000000-0005-0000-0000-00001F090000}"/>
    <cellStyle name="Porcentual 5 3 2 2 2 3" xfId="2343" xr:uid="{00000000-0005-0000-0000-000020090000}"/>
    <cellStyle name="Porcentual 5 3 2 2 3" xfId="1572" xr:uid="{00000000-0005-0000-0000-000021090000}"/>
    <cellStyle name="Porcentual 5 3 2 2 3 2" xfId="2344" xr:uid="{00000000-0005-0000-0000-000022090000}"/>
    <cellStyle name="Porcentual 5 3 2 2 4" xfId="2345" xr:uid="{00000000-0005-0000-0000-000023090000}"/>
    <cellStyle name="Porcentual 5 3 2 3" xfId="950" xr:uid="{00000000-0005-0000-0000-000024090000}"/>
    <cellStyle name="Porcentual 5 3 2 3 2" xfId="1573" xr:uid="{00000000-0005-0000-0000-000025090000}"/>
    <cellStyle name="Porcentual 5 3 2 3 2 2" xfId="2346" xr:uid="{00000000-0005-0000-0000-000026090000}"/>
    <cellStyle name="Porcentual 5 3 2 3 3" xfId="2347" xr:uid="{00000000-0005-0000-0000-000027090000}"/>
    <cellStyle name="Porcentual 5 3 2 4" xfId="1574" xr:uid="{00000000-0005-0000-0000-000028090000}"/>
    <cellStyle name="Porcentual 5 3 2 4 2" xfId="2348" xr:uid="{00000000-0005-0000-0000-000029090000}"/>
    <cellStyle name="Porcentual 5 3 2 5" xfId="2349" xr:uid="{00000000-0005-0000-0000-00002A090000}"/>
    <cellStyle name="Porcentual 5 3 3" xfId="951" xr:uid="{00000000-0005-0000-0000-00002B090000}"/>
    <cellStyle name="Porcentual 5 3 3 2" xfId="952" xr:uid="{00000000-0005-0000-0000-00002C090000}"/>
    <cellStyle name="Porcentual 5 3 3 2 2" xfId="1575" xr:uid="{00000000-0005-0000-0000-00002D090000}"/>
    <cellStyle name="Porcentual 5 3 3 2 2 2" xfId="2350" xr:uid="{00000000-0005-0000-0000-00002E090000}"/>
    <cellStyle name="Porcentual 5 3 3 2 3" xfId="2351" xr:uid="{00000000-0005-0000-0000-00002F090000}"/>
    <cellStyle name="Porcentual 5 3 3 3" xfId="1576" xr:uid="{00000000-0005-0000-0000-000030090000}"/>
    <cellStyle name="Porcentual 5 3 3 3 2" xfId="2352" xr:uid="{00000000-0005-0000-0000-000031090000}"/>
    <cellStyle name="Porcentual 5 3 3 4" xfId="2353" xr:uid="{00000000-0005-0000-0000-000032090000}"/>
    <cellStyle name="Porcentual 5 3 4" xfId="953" xr:uid="{00000000-0005-0000-0000-000033090000}"/>
    <cellStyle name="Porcentual 5 3 4 2" xfId="1577" xr:uid="{00000000-0005-0000-0000-000034090000}"/>
    <cellStyle name="Porcentual 5 3 4 2 2" xfId="2354" xr:uid="{00000000-0005-0000-0000-000035090000}"/>
    <cellStyle name="Porcentual 5 3 4 3" xfId="2355" xr:uid="{00000000-0005-0000-0000-000036090000}"/>
    <cellStyle name="Porcentual 5 3 5" xfId="1578" xr:uid="{00000000-0005-0000-0000-000037090000}"/>
    <cellStyle name="Porcentual 5 3 5 2" xfId="2356" xr:uid="{00000000-0005-0000-0000-000038090000}"/>
    <cellStyle name="Porcentual 5 3 6" xfId="2357" xr:uid="{00000000-0005-0000-0000-000039090000}"/>
    <cellStyle name="Porcentual 5 4" xfId="954" xr:uid="{00000000-0005-0000-0000-00003A090000}"/>
    <cellStyle name="Porcentual 5 4 2" xfId="955" xr:uid="{00000000-0005-0000-0000-00003B090000}"/>
    <cellStyle name="Porcentual 5 4 2 2" xfId="956" xr:uid="{00000000-0005-0000-0000-00003C090000}"/>
    <cellStyle name="Porcentual 5 4 2 2 2" xfId="957" xr:uid="{00000000-0005-0000-0000-00003D090000}"/>
    <cellStyle name="Porcentual 5 4 2 2 2 2" xfId="1579" xr:uid="{00000000-0005-0000-0000-00003E090000}"/>
    <cellStyle name="Porcentual 5 4 2 2 2 2 2" xfId="2358" xr:uid="{00000000-0005-0000-0000-00003F090000}"/>
    <cellStyle name="Porcentual 5 4 2 2 2 3" xfId="2359" xr:uid="{00000000-0005-0000-0000-000040090000}"/>
    <cellStyle name="Porcentual 5 4 2 2 3" xfId="1580" xr:uid="{00000000-0005-0000-0000-000041090000}"/>
    <cellStyle name="Porcentual 5 4 2 2 3 2" xfId="2360" xr:uid="{00000000-0005-0000-0000-000042090000}"/>
    <cellStyle name="Porcentual 5 4 2 2 4" xfId="2361" xr:uid="{00000000-0005-0000-0000-000043090000}"/>
    <cellStyle name="Porcentual 5 4 2 3" xfId="958" xr:uid="{00000000-0005-0000-0000-000044090000}"/>
    <cellStyle name="Porcentual 5 4 2 3 2" xfId="1581" xr:uid="{00000000-0005-0000-0000-000045090000}"/>
    <cellStyle name="Porcentual 5 4 2 3 2 2" xfId="2362" xr:uid="{00000000-0005-0000-0000-000046090000}"/>
    <cellStyle name="Porcentual 5 4 2 3 3" xfId="2363" xr:uid="{00000000-0005-0000-0000-000047090000}"/>
    <cellStyle name="Porcentual 5 4 2 4" xfId="1582" xr:uid="{00000000-0005-0000-0000-000048090000}"/>
    <cellStyle name="Porcentual 5 4 2 4 2" xfId="2364" xr:uid="{00000000-0005-0000-0000-000049090000}"/>
    <cellStyle name="Porcentual 5 4 2 5" xfId="2365" xr:uid="{00000000-0005-0000-0000-00004A090000}"/>
    <cellStyle name="Porcentual 5 4 3" xfId="959" xr:uid="{00000000-0005-0000-0000-00004B090000}"/>
    <cellStyle name="Porcentual 5 4 3 2" xfId="960" xr:uid="{00000000-0005-0000-0000-00004C090000}"/>
    <cellStyle name="Porcentual 5 4 3 2 2" xfId="1583" xr:uid="{00000000-0005-0000-0000-00004D090000}"/>
    <cellStyle name="Porcentual 5 4 3 2 2 2" xfId="2366" xr:uid="{00000000-0005-0000-0000-00004E090000}"/>
    <cellStyle name="Porcentual 5 4 3 2 3" xfId="2367" xr:uid="{00000000-0005-0000-0000-00004F090000}"/>
    <cellStyle name="Porcentual 5 4 3 3" xfId="1584" xr:uid="{00000000-0005-0000-0000-000050090000}"/>
    <cellStyle name="Porcentual 5 4 3 3 2" xfId="2368" xr:uid="{00000000-0005-0000-0000-000051090000}"/>
    <cellStyle name="Porcentual 5 4 3 4" xfId="2369" xr:uid="{00000000-0005-0000-0000-000052090000}"/>
    <cellStyle name="Porcentual 5 4 4" xfId="961" xr:uid="{00000000-0005-0000-0000-000053090000}"/>
    <cellStyle name="Porcentual 5 4 4 2" xfId="1585" xr:uid="{00000000-0005-0000-0000-000054090000}"/>
    <cellStyle name="Porcentual 5 4 4 2 2" xfId="2370" xr:uid="{00000000-0005-0000-0000-000055090000}"/>
    <cellStyle name="Porcentual 5 4 4 3" xfId="2371" xr:uid="{00000000-0005-0000-0000-000056090000}"/>
    <cellStyle name="Porcentual 5 4 5" xfId="1586" xr:uid="{00000000-0005-0000-0000-000057090000}"/>
    <cellStyle name="Porcentual 5 4 5 2" xfId="2372" xr:uid="{00000000-0005-0000-0000-000058090000}"/>
    <cellStyle name="Porcentual 5 4 6" xfId="2373" xr:uid="{00000000-0005-0000-0000-000059090000}"/>
    <cellStyle name="Porcentual 5 5" xfId="962" xr:uid="{00000000-0005-0000-0000-00005A090000}"/>
    <cellStyle name="Porcentual 5 5 2" xfId="963" xr:uid="{00000000-0005-0000-0000-00005B090000}"/>
    <cellStyle name="Porcentual 5 5 2 2" xfId="964" xr:uid="{00000000-0005-0000-0000-00005C090000}"/>
    <cellStyle name="Porcentual 5 5 2 2 2" xfId="965" xr:uid="{00000000-0005-0000-0000-00005D090000}"/>
    <cellStyle name="Porcentual 5 5 2 2 2 2" xfId="1587" xr:uid="{00000000-0005-0000-0000-00005E090000}"/>
    <cellStyle name="Porcentual 5 5 2 2 2 2 2" xfId="2374" xr:uid="{00000000-0005-0000-0000-00005F090000}"/>
    <cellStyle name="Porcentual 5 5 2 2 2 3" xfId="2375" xr:uid="{00000000-0005-0000-0000-000060090000}"/>
    <cellStyle name="Porcentual 5 5 2 2 3" xfId="1588" xr:uid="{00000000-0005-0000-0000-000061090000}"/>
    <cellStyle name="Porcentual 5 5 2 2 3 2" xfId="2376" xr:uid="{00000000-0005-0000-0000-000062090000}"/>
    <cellStyle name="Porcentual 5 5 2 2 4" xfId="2377" xr:uid="{00000000-0005-0000-0000-000063090000}"/>
    <cellStyle name="Porcentual 5 5 2 3" xfId="966" xr:uid="{00000000-0005-0000-0000-000064090000}"/>
    <cellStyle name="Porcentual 5 5 2 3 2" xfId="1589" xr:uid="{00000000-0005-0000-0000-000065090000}"/>
    <cellStyle name="Porcentual 5 5 2 3 2 2" xfId="2378" xr:uid="{00000000-0005-0000-0000-000066090000}"/>
    <cellStyle name="Porcentual 5 5 2 3 3" xfId="2379" xr:uid="{00000000-0005-0000-0000-000067090000}"/>
    <cellStyle name="Porcentual 5 5 2 4" xfId="1590" xr:uid="{00000000-0005-0000-0000-000068090000}"/>
    <cellStyle name="Porcentual 5 5 2 4 2" xfId="2380" xr:uid="{00000000-0005-0000-0000-000069090000}"/>
    <cellStyle name="Porcentual 5 5 2 5" xfId="2381" xr:uid="{00000000-0005-0000-0000-00006A090000}"/>
    <cellStyle name="Porcentual 5 5 3" xfId="967" xr:uid="{00000000-0005-0000-0000-00006B090000}"/>
    <cellStyle name="Porcentual 5 5 3 2" xfId="968" xr:uid="{00000000-0005-0000-0000-00006C090000}"/>
    <cellStyle name="Porcentual 5 5 3 2 2" xfId="1591" xr:uid="{00000000-0005-0000-0000-00006D090000}"/>
    <cellStyle name="Porcentual 5 5 3 2 2 2" xfId="2382" xr:uid="{00000000-0005-0000-0000-00006E090000}"/>
    <cellStyle name="Porcentual 5 5 3 2 3" xfId="2383" xr:uid="{00000000-0005-0000-0000-00006F090000}"/>
    <cellStyle name="Porcentual 5 5 3 3" xfId="1592" xr:uid="{00000000-0005-0000-0000-000070090000}"/>
    <cellStyle name="Porcentual 5 5 3 3 2" xfId="2384" xr:uid="{00000000-0005-0000-0000-000071090000}"/>
    <cellStyle name="Porcentual 5 5 3 4" xfId="2385" xr:uid="{00000000-0005-0000-0000-000072090000}"/>
    <cellStyle name="Porcentual 5 5 4" xfId="969" xr:uid="{00000000-0005-0000-0000-000073090000}"/>
    <cellStyle name="Porcentual 5 5 4 2" xfId="1593" xr:uid="{00000000-0005-0000-0000-000074090000}"/>
    <cellStyle name="Porcentual 5 5 4 2 2" xfId="2386" xr:uid="{00000000-0005-0000-0000-000075090000}"/>
    <cellStyle name="Porcentual 5 5 4 3" xfId="2387" xr:uid="{00000000-0005-0000-0000-000076090000}"/>
    <cellStyle name="Porcentual 5 5 5" xfId="1594" xr:uid="{00000000-0005-0000-0000-000077090000}"/>
    <cellStyle name="Porcentual 5 5 5 2" xfId="2388" xr:uid="{00000000-0005-0000-0000-000078090000}"/>
    <cellStyle name="Porcentual 5 5 6" xfId="2389" xr:uid="{00000000-0005-0000-0000-000079090000}"/>
    <cellStyle name="Porcentual 5 6" xfId="970" xr:uid="{00000000-0005-0000-0000-00007A090000}"/>
    <cellStyle name="Porcentual 5 6 2" xfId="971" xr:uid="{00000000-0005-0000-0000-00007B090000}"/>
    <cellStyle name="Porcentual 5 6 2 2" xfId="972" xr:uid="{00000000-0005-0000-0000-00007C090000}"/>
    <cellStyle name="Porcentual 5 6 2 2 2" xfId="973" xr:uid="{00000000-0005-0000-0000-00007D090000}"/>
    <cellStyle name="Porcentual 5 6 2 2 2 2" xfId="1595" xr:uid="{00000000-0005-0000-0000-00007E090000}"/>
    <cellStyle name="Porcentual 5 6 2 2 2 2 2" xfId="2390" xr:uid="{00000000-0005-0000-0000-00007F090000}"/>
    <cellStyle name="Porcentual 5 6 2 2 2 3" xfId="2391" xr:uid="{00000000-0005-0000-0000-000080090000}"/>
    <cellStyle name="Porcentual 5 6 2 2 3" xfId="1596" xr:uid="{00000000-0005-0000-0000-000081090000}"/>
    <cellStyle name="Porcentual 5 6 2 2 3 2" xfId="2392" xr:uid="{00000000-0005-0000-0000-000082090000}"/>
    <cellStyle name="Porcentual 5 6 2 2 4" xfId="2393" xr:uid="{00000000-0005-0000-0000-000083090000}"/>
    <cellStyle name="Porcentual 5 6 2 3" xfId="974" xr:uid="{00000000-0005-0000-0000-000084090000}"/>
    <cellStyle name="Porcentual 5 6 2 3 2" xfId="1597" xr:uid="{00000000-0005-0000-0000-000085090000}"/>
    <cellStyle name="Porcentual 5 6 2 3 2 2" xfId="2394" xr:uid="{00000000-0005-0000-0000-000086090000}"/>
    <cellStyle name="Porcentual 5 6 2 3 3" xfId="2395" xr:uid="{00000000-0005-0000-0000-000087090000}"/>
    <cellStyle name="Porcentual 5 6 2 4" xfId="1598" xr:uid="{00000000-0005-0000-0000-000088090000}"/>
    <cellStyle name="Porcentual 5 6 2 4 2" xfId="2396" xr:uid="{00000000-0005-0000-0000-000089090000}"/>
    <cellStyle name="Porcentual 5 6 2 5" xfId="2397" xr:uid="{00000000-0005-0000-0000-00008A090000}"/>
    <cellStyle name="Porcentual 5 6 3" xfId="975" xr:uid="{00000000-0005-0000-0000-00008B090000}"/>
    <cellStyle name="Porcentual 5 6 3 2" xfId="976" xr:uid="{00000000-0005-0000-0000-00008C090000}"/>
    <cellStyle name="Porcentual 5 6 3 2 2" xfId="1599" xr:uid="{00000000-0005-0000-0000-00008D090000}"/>
    <cellStyle name="Porcentual 5 6 3 2 2 2" xfId="2398" xr:uid="{00000000-0005-0000-0000-00008E090000}"/>
    <cellStyle name="Porcentual 5 6 3 2 3" xfId="2399" xr:uid="{00000000-0005-0000-0000-00008F090000}"/>
    <cellStyle name="Porcentual 5 6 3 3" xfId="1600" xr:uid="{00000000-0005-0000-0000-000090090000}"/>
    <cellStyle name="Porcentual 5 6 3 3 2" xfId="2400" xr:uid="{00000000-0005-0000-0000-000091090000}"/>
    <cellStyle name="Porcentual 5 6 3 4" xfId="2401" xr:uid="{00000000-0005-0000-0000-000092090000}"/>
    <cellStyle name="Porcentual 5 6 4" xfId="977" xr:uid="{00000000-0005-0000-0000-000093090000}"/>
    <cellStyle name="Porcentual 5 6 4 2" xfId="1601" xr:uid="{00000000-0005-0000-0000-000094090000}"/>
    <cellStyle name="Porcentual 5 6 4 2 2" xfId="2402" xr:uid="{00000000-0005-0000-0000-000095090000}"/>
    <cellStyle name="Porcentual 5 6 4 3" xfId="2403" xr:uid="{00000000-0005-0000-0000-000096090000}"/>
    <cellStyle name="Porcentual 5 6 5" xfId="1602" xr:uid="{00000000-0005-0000-0000-000097090000}"/>
    <cellStyle name="Porcentual 5 6 5 2" xfId="2404" xr:uid="{00000000-0005-0000-0000-000098090000}"/>
    <cellStyle name="Porcentual 5 6 6" xfId="2405" xr:uid="{00000000-0005-0000-0000-000099090000}"/>
    <cellStyle name="Porcentual 5 7" xfId="978" xr:uid="{00000000-0005-0000-0000-00009A090000}"/>
    <cellStyle name="Porcentual 5 7 2" xfId="979" xr:uid="{00000000-0005-0000-0000-00009B090000}"/>
    <cellStyle name="Porcentual 5 7 2 2" xfId="980" xr:uid="{00000000-0005-0000-0000-00009C090000}"/>
    <cellStyle name="Porcentual 5 7 2 2 2" xfId="981" xr:uid="{00000000-0005-0000-0000-00009D090000}"/>
    <cellStyle name="Porcentual 5 7 2 2 2 2" xfId="1603" xr:uid="{00000000-0005-0000-0000-00009E090000}"/>
    <cellStyle name="Porcentual 5 7 2 2 2 2 2" xfId="2406" xr:uid="{00000000-0005-0000-0000-00009F090000}"/>
    <cellStyle name="Porcentual 5 7 2 2 2 3" xfId="2407" xr:uid="{00000000-0005-0000-0000-0000A0090000}"/>
    <cellStyle name="Porcentual 5 7 2 2 3" xfId="1604" xr:uid="{00000000-0005-0000-0000-0000A1090000}"/>
    <cellStyle name="Porcentual 5 7 2 2 3 2" xfId="2408" xr:uid="{00000000-0005-0000-0000-0000A2090000}"/>
    <cellStyle name="Porcentual 5 7 2 2 4" xfId="2409" xr:uid="{00000000-0005-0000-0000-0000A3090000}"/>
    <cellStyle name="Porcentual 5 7 2 3" xfId="982" xr:uid="{00000000-0005-0000-0000-0000A4090000}"/>
    <cellStyle name="Porcentual 5 7 2 3 2" xfId="1605" xr:uid="{00000000-0005-0000-0000-0000A5090000}"/>
    <cellStyle name="Porcentual 5 7 2 3 2 2" xfId="2410" xr:uid="{00000000-0005-0000-0000-0000A6090000}"/>
    <cellStyle name="Porcentual 5 7 2 3 3" xfId="2411" xr:uid="{00000000-0005-0000-0000-0000A7090000}"/>
    <cellStyle name="Porcentual 5 7 2 4" xfId="1606" xr:uid="{00000000-0005-0000-0000-0000A8090000}"/>
    <cellStyle name="Porcentual 5 7 2 4 2" xfId="2412" xr:uid="{00000000-0005-0000-0000-0000A9090000}"/>
    <cellStyle name="Porcentual 5 7 2 5" xfId="2413" xr:uid="{00000000-0005-0000-0000-0000AA090000}"/>
    <cellStyle name="Porcentual 5 7 3" xfId="983" xr:uid="{00000000-0005-0000-0000-0000AB090000}"/>
    <cellStyle name="Porcentual 5 7 3 2" xfId="984" xr:uid="{00000000-0005-0000-0000-0000AC090000}"/>
    <cellStyle name="Porcentual 5 7 3 2 2" xfId="1607" xr:uid="{00000000-0005-0000-0000-0000AD090000}"/>
    <cellStyle name="Porcentual 5 7 3 2 2 2" xfId="2414" xr:uid="{00000000-0005-0000-0000-0000AE090000}"/>
    <cellStyle name="Porcentual 5 7 3 2 3" xfId="2415" xr:uid="{00000000-0005-0000-0000-0000AF090000}"/>
    <cellStyle name="Porcentual 5 7 3 3" xfId="1608" xr:uid="{00000000-0005-0000-0000-0000B0090000}"/>
    <cellStyle name="Porcentual 5 7 3 3 2" xfId="2416" xr:uid="{00000000-0005-0000-0000-0000B1090000}"/>
    <cellStyle name="Porcentual 5 7 3 4" xfId="2417" xr:uid="{00000000-0005-0000-0000-0000B2090000}"/>
    <cellStyle name="Porcentual 5 7 4" xfId="985" xr:uid="{00000000-0005-0000-0000-0000B3090000}"/>
    <cellStyle name="Porcentual 5 7 4 2" xfId="1609" xr:uid="{00000000-0005-0000-0000-0000B4090000}"/>
    <cellStyle name="Porcentual 5 7 4 2 2" xfId="2418" xr:uid="{00000000-0005-0000-0000-0000B5090000}"/>
    <cellStyle name="Porcentual 5 7 4 3" xfId="2419" xr:uid="{00000000-0005-0000-0000-0000B6090000}"/>
    <cellStyle name="Porcentual 5 7 5" xfId="1610" xr:uid="{00000000-0005-0000-0000-0000B7090000}"/>
    <cellStyle name="Porcentual 5 7 5 2" xfId="2420" xr:uid="{00000000-0005-0000-0000-0000B8090000}"/>
    <cellStyle name="Porcentual 5 7 6" xfId="2421" xr:uid="{00000000-0005-0000-0000-0000B9090000}"/>
    <cellStyle name="Porcentual 5 8" xfId="986" xr:uid="{00000000-0005-0000-0000-0000BA090000}"/>
    <cellStyle name="Porcentual 5 8 2" xfId="987" xr:uid="{00000000-0005-0000-0000-0000BB090000}"/>
    <cellStyle name="Porcentual 5 8 2 2" xfId="988" xr:uid="{00000000-0005-0000-0000-0000BC090000}"/>
    <cellStyle name="Porcentual 5 8 2 2 2" xfId="1611" xr:uid="{00000000-0005-0000-0000-0000BD090000}"/>
    <cellStyle name="Porcentual 5 8 2 2 2 2" xfId="2422" xr:uid="{00000000-0005-0000-0000-0000BE090000}"/>
    <cellStyle name="Porcentual 5 8 2 2 3" xfId="2423" xr:uid="{00000000-0005-0000-0000-0000BF090000}"/>
    <cellStyle name="Porcentual 5 8 2 3" xfId="1612" xr:uid="{00000000-0005-0000-0000-0000C0090000}"/>
    <cellStyle name="Porcentual 5 8 2 3 2" xfId="2424" xr:uid="{00000000-0005-0000-0000-0000C1090000}"/>
    <cellStyle name="Porcentual 5 8 2 4" xfId="2425" xr:uid="{00000000-0005-0000-0000-0000C2090000}"/>
    <cellStyle name="Porcentual 5 8 3" xfId="989" xr:uid="{00000000-0005-0000-0000-0000C3090000}"/>
    <cellStyle name="Porcentual 5 8 3 2" xfId="1613" xr:uid="{00000000-0005-0000-0000-0000C4090000}"/>
    <cellStyle name="Porcentual 5 8 3 2 2" xfId="2426" xr:uid="{00000000-0005-0000-0000-0000C5090000}"/>
    <cellStyle name="Porcentual 5 8 3 3" xfId="2427" xr:uid="{00000000-0005-0000-0000-0000C6090000}"/>
    <cellStyle name="Porcentual 5 8 4" xfId="1614" xr:uid="{00000000-0005-0000-0000-0000C7090000}"/>
    <cellStyle name="Porcentual 5 8 4 2" xfId="2428" xr:uid="{00000000-0005-0000-0000-0000C8090000}"/>
    <cellStyle name="Porcentual 5 8 5" xfId="2429" xr:uid="{00000000-0005-0000-0000-0000C9090000}"/>
    <cellStyle name="Porcentual 5 9" xfId="990" xr:uid="{00000000-0005-0000-0000-0000CA090000}"/>
    <cellStyle name="Porcentual 5 9 2" xfId="991" xr:uid="{00000000-0005-0000-0000-0000CB090000}"/>
    <cellStyle name="Porcentual 5 9 2 2" xfId="1615" xr:uid="{00000000-0005-0000-0000-0000CC090000}"/>
    <cellStyle name="Porcentual 5 9 3" xfId="1616" xr:uid="{00000000-0005-0000-0000-0000CD090000}"/>
    <cellStyle name="Porcentual 6" xfId="992" xr:uid="{00000000-0005-0000-0000-0000CE090000}"/>
    <cellStyle name="Porcentual 6 2" xfId="993" xr:uid="{00000000-0005-0000-0000-0000CF090000}"/>
    <cellStyle name="Porcentual 6 2 2" xfId="994" xr:uid="{00000000-0005-0000-0000-0000D0090000}"/>
    <cellStyle name="Porcentual 6 2 2 2" xfId="995" xr:uid="{00000000-0005-0000-0000-0000D1090000}"/>
    <cellStyle name="Porcentual 6 2 2 2 2" xfId="996" xr:uid="{00000000-0005-0000-0000-0000D2090000}"/>
    <cellStyle name="Porcentual 6 2 2 2 2 2" xfId="2430" xr:uid="{00000000-0005-0000-0000-0000D3090000}"/>
    <cellStyle name="Porcentual 6 2 2 2 3" xfId="1617" xr:uid="{00000000-0005-0000-0000-0000D4090000}"/>
    <cellStyle name="Porcentual 6 2 2 2 3 2" xfId="1618" xr:uid="{00000000-0005-0000-0000-0000D5090000}"/>
    <cellStyle name="Porcentual 6 2 2 2 3 2 2" xfId="1619" xr:uid="{00000000-0005-0000-0000-0000D6090000}"/>
    <cellStyle name="Porcentual 6 2 2 2 3 2 2 2" xfId="1620" xr:uid="{00000000-0005-0000-0000-0000D7090000}"/>
    <cellStyle name="Porcentual 6 2 2 2 3 2 2 2 2" xfId="1621" xr:uid="{00000000-0005-0000-0000-0000D8090000}"/>
    <cellStyle name="Porcentual 6 2 2 2 3 2 2 2 2 2" xfId="1622" xr:uid="{00000000-0005-0000-0000-0000D9090000}"/>
    <cellStyle name="Porcentual 6 2 2 2 3 2 2 2 2 2 2" xfId="1623" xr:uid="{00000000-0005-0000-0000-0000DA090000}"/>
    <cellStyle name="Porcentual 6 2 2 2 3 2 2 2 2 2 2 2" xfId="1624" xr:uid="{00000000-0005-0000-0000-0000DB090000}"/>
    <cellStyle name="Porcentual 6 2 2 2 3 2 2 2 2 2 2 2 2" xfId="1625" xr:uid="{00000000-0005-0000-0000-0000DC090000}"/>
    <cellStyle name="Porcentual 6 2 2 2 3 2 2 2 2 2 2 2 2 2" xfId="1626" xr:uid="{00000000-0005-0000-0000-0000DD090000}"/>
    <cellStyle name="Porcentual 6 2 2 2 3 2 2 2 2 2 2 2 2 2 2" xfId="1627" xr:uid="{00000000-0005-0000-0000-0000DE090000}"/>
    <cellStyle name="Porcentual 6 2 2 2 3 2 2 2 2 2 2 2 2 2 2 2" xfId="1628" xr:uid="{00000000-0005-0000-0000-0000DF090000}"/>
    <cellStyle name="Porcentual 6 2 2 2 3 2 2 2 2 2 2 2 2 2 2 2 2" xfId="2431" xr:uid="{00000000-0005-0000-0000-0000E0090000}"/>
    <cellStyle name="Porcentual 6 2 2 2 3 2 2 2 2 2 2 2 2 2 2 3" xfId="2432" xr:uid="{00000000-0005-0000-0000-0000E1090000}"/>
    <cellStyle name="Porcentual 6 2 2 2 3 2 2 2 2 2 2 2 2 2 3" xfId="2433" xr:uid="{00000000-0005-0000-0000-0000E2090000}"/>
    <cellStyle name="Porcentual 6 2 2 2 3 2 2 2 2 2 2 2 2 3" xfId="2434" xr:uid="{00000000-0005-0000-0000-0000E3090000}"/>
    <cellStyle name="Porcentual 6 2 2 2 3 2 2 2 2 2 2 2 3" xfId="2435" xr:uid="{00000000-0005-0000-0000-0000E4090000}"/>
    <cellStyle name="Porcentual 6 2 2 2 3 2 2 2 2 2 2 3" xfId="2436" xr:uid="{00000000-0005-0000-0000-0000E5090000}"/>
    <cellStyle name="Porcentual 6 2 2 2 3 2 2 2 2 2 3" xfId="2437" xr:uid="{00000000-0005-0000-0000-0000E6090000}"/>
    <cellStyle name="Porcentual 6 2 2 2 3 2 2 2 2 3" xfId="2438" xr:uid="{00000000-0005-0000-0000-0000E7090000}"/>
    <cellStyle name="Porcentual 6 2 2 2 3 2 2 2 3" xfId="2439" xr:uid="{00000000-0005-0000-0000-0000E8090000}"/>
    <cellStyle name="Porcentual 6 2 2 2 3 2 2 3" xfId="2440" xr:uid="{00000000-0005-0000-0000-0000E9090000}"/>
    <cellStyle name="Porcentual 6 2 2 2 3 2 3" xfId="2441" xr:uid="{00000000-0005-0000-0000-0000EA090000}"/>
    <cellStyle name="Porcentual 6 2 2 2 3 3" xfId="2442" xr:uid="{00000000-0005-0000-0000-0000EB090000}"/>
    <cellStyle name="Porcentual 6 2 2 2 4" xfId="2443" xr:uid="{00000000-0005-0000-0000-0000EC090000}"/>
    <cellStyle name="Porcentual 6 2 2 3" xfId="2444" xr:uid="{00000000-0005-0000-0000-0000ED090000}"/>
    <cellStyle name="Porcentual 6 2 3" xfId="2445" xr:uid="{00000000-0005-0000-0000-0000EE090000}"/>
    <cellStyle name="Porcentual 6 3" xfId="997" xr:uid="{00000000-0005-0000-0000-0000EF090000}"/>
    <cellStyle name="Porcentual 6 3 2" xfId="2446" xr:uid="{00000000-0005-0000-0000-0000F0090000}"/>
    <cellStyle name="Porcentual 6 4" xfId="2447" xr:uid="{00000000-0005-0000-0000-0000F1090000}"/>
    <cellStyle name="Porcentual 7" xfId="998" xr:uid="{00000000-0005-0000-0000-0000F2090000}"/>
    <cellStyle name="Porcentual 7 2" xfId="999" xr:uid="{00000000-0005-0000-0000-0000F3090000}"/>
    <cellStyle name="Porcentual 7 2 2" xfId="2448" xr:uid="{00000000-0005-0000-0000-0000F4090000}"/>
    <cellStyle name="Porcentual 7 3" xfId="2449" xr:uid="{00000000-0005-0000-0000-0000F5090000}"/>
    <cellStyle name="Porcentual 8" xfId="1000" xr:uid="{00000000-0005-0000-0000-0000F6090000}"/>
    <cellStyle name="Porcentual 8 2" xfId="1001" xr:uid="{00000000-0005-0000-0000-0000F7090000}"/>
    <cellStyle name="Porcentual 8 2 2" xfId="2450" xr:uid="{00000000-0005-0000-0000-0000F8090000}"/>
    <cellStyle name="Porcentual 9" xfId="1002" xr:uid="{00000000-0005-0000-0000-0000F9090000}"/>
    <cellStyle name="Porcentual 9 2" xfId="1003" xr:uid="{00000000-0005-0000-0000-0000FA090000}"/>
    <cellStyle name="Porcentual 9 2 2" xfId="1004" xr:uid="{00000000-0005-0000-0000-0000FB090000}"/>
    <cellStyle name="Porcentual 9 2 2 2" xfId="1005" xr:uid="{00000000-0005-0000-0000-0000FC090000}"/>
    <cellStyle name="Porcentual 9 2 2 2 2" xfId="1006" xr:uid="{00000000-0005-0000-0000-0000FD090000}"/>
    <cellStyle name="Porcentual 9 2 2 2 2 2" xfId="1629" xr:uid="{00000000-0005-0000-0000-0000FE090000}"/>
    <cellStyle name="Porcentual 9 2 2 2 2 2 2" xfId="2451" xr:uid="{00000000-0005-0000-0000-0000FF090000}"/>
    <cellStyle name="Porcentual 9 2 2 2 2 3" xfId="2452" xr:uid="{00000000-0005-0000-0000-0000000A0000}"/>
    <cellStyle name="Porcentual 9 2 2 2 3" xfId="1630" xr:uid="{00000000-0005-0000-0000-0000010A0000}"/>
    <cellStyle name="Porcentual 9 2 2 2 3 2" xfId="2453" xr:uid="{00000000-0005-0000-0000-0000020A0000}"/>
    <cellStyle name="Porcentual 9 2 2 2 4" xfId="2454" xr:uid="{00000000-0005-0000-0000-0000030A0000}"/>
    <cellStyle name="Porcentual 9 2 2 3" xfId="1007" xr:uid="{00000000-0005-0000-0000-0000040A0000}"/>
    <cellStyle name="Porcentual 9 2 2 3 2" xfId="1631" xr:uid="{00000000-0005-0000-0000-0000050A0000}"/>
    <cellStyle name="Porcentual 9 2 2 3 2 2" xfId="2455" xr:uid="{00000000-0005-0000-0000-0000060A0000}"/>
    <cellStyle name="Porcentual 9 2 2 3 3" xfId="2456" xr:uid="{00000000-0005-0000-0000-0000070A0000}"/>
    <cellStyle name="Porcentual 9 2 2 4" xfId="1632" xr:uid="{00000000-0005-0000-0000-0000080A0000}"/>
    <cellStyle name="Porcentual 9 2 2 4 2" xfId="2457" xr:uid="{00000000-0005-0000-0000-0000090A0000}"/>
    <cellStyle name="Porcentual 9 2 2 5" xfId="2458" xr:uid="{00000000-0005-0000-0000-00000A0A0000}"/>
    <cellStyle name="Porcentual 9 2 3" xfId="1008" xr:uid="{00000000-0005-0000-0000-00000B0A0000}"/>
    <cellStyle name="Porcentual 9 2 3 2" xfId="1009" xr:uid="{00000000-0005-0000-0000-00000C0A0000}"/>
    <cellStyle name="Porcentual 9 2 3 2 2" xfId="1633" xr:uid="{00000000-0005-0000-0000-00000D0A0000}"/>
    <cellStyle name="Porcentual 9 2 3 2 2 2" xfId="2459" xr:uid="{00000000-0005-0000-0000-00000E0A0000}"/>
    <cellStyle name="Porcentual 9 2 3 2 3" xfId="2460" xr:uid="{00000000-0005-0000-0000-00000F0A0000}"/>
    <cellStyle name="Porcentual 9 2 3 3" xfId="1634" xr:uid="{00000000-0005-0000-0000-0000100A0000}"/>
    <cellStyle name="Porcentual 9 2 3 3 2" xfId="2461" xr:uid="{00000000-0005-0000-0000-0000110A0000}"/>
    <cellStyle name="Porcentual 9 2 3 4" xfId="2462" xr:uid="{00000000-0005-0000-0000-0000120A0000}"/>
    <cellStyle name="Porcentual 9 2 4" xfId="1010" xr:uid="{00000000-0005-0000-0000-0000130A0000}"/>
    <cellStyle name="Porcentual 9 2 4 2" xfId="1635" xr:uid="{00000000-0005-0000-0000-0000140A0000}"/>
    <cellStyle name="Porcentual 9 2 4 2 2" xfId="2463" xr:uid="{00000000-0005-0000-0000-0000150A0000}"/>
    <cellStyle name="Porcentual 9 2 4 3" xfId="2464" xr:uid="{00000000-0005-0000-0000-0000160A0000}"/>
    <cellStyle name="Porcentual 9 2 5" xfId="1011" xr:uid="{00000000-0005-0000-0000-0000170A0000}"/>
    <cellStyle name="Salida 2" xfId="529" xr:uid="{00000000-0005-0000-0000-0000180A0000}"/>
    <cellStyle name="Salida 2 2" xfId="530" xr:uid="{00000000-0005-0000-0000-0000190A0000}"/>
    <cellStyle name="Salida 2 2 2" xfId="2539" xr:uid="{00000000-0005-0000-0000-00001A0A0000}"/>
    <cellStyle name="Salida 2 3" xfId="2526" xr:uid="{00000000-0005-0000-0000-00001B0A0000}"/>
    <cellStyle name="Texto de advertencia" xfId="547" builtinId="11" customBuiltin="1"/>
    <cellStyle name="Texto de advertencia 2" xfId="531" xr:uid="{00000000-0005-0000-0000-00001D0A0000}"/>
    <cellStyle name="Texto de advertencia 2 2" xfId="532" xr:uid="{00000000-0005-0000-0000-00001E0A0000}"/>
    <cellStyle name="Texto explicativo 2" xfId="533" xr:uid="{00000000-0005-0000-0000-00001F0A0000}"/>
    <cellStyle name="Texto explicativo 2 2" xfId="534" xr:uid="{00000000-0005-0000-0000-0000200A0000}"/>
    <cellStyle name="Title" xfId="535" xr:uid="{00000000-0005-0000-0000-0000210A0000}"/>
    <cellStyle name="Title 2" xfId="536" xr:uid="{00000000-0005-0000-0000-0000220A0000}"/>
    <cellStyle name="Título 1 2" xfId="537" xr:uid="{00000000-0005-0000-0000-0000230A0000}"/>
    <cellStyle name="Título 1 2 2" xfId="538" xr:uid="{00000000-0005-0000-0000-0000240A0000}"/>
    <cellStyle name="Título 2 2" xfId="539" xr:uid="{00000000-0005-0000-0000-0000250A0000}"/>
    <cellStyle name="Título 2 2 2" xfId="540" xr:uid="{00000000-0005-0000-0000-0000260A0000}"/>
    <cellStyle name="Título 3 2" xfId="541" xr:uid="{00000000-0005-0000-0000-0000270A0000}"/>
    <cellStyle name="Título 3 2 2" xfId="542" xr:uid="{00000000-0005-0000-0000-0000280A0000}"/>
    <cellStyle name="Título 4" xfId="543" xr:uid="{00000000-0005-0000-0000-0000290A0000}"/>
    <cellStyle name="Título 4 2" xfId="544" xr:uid="{00000000-0005-0000-0000-00002A0A0000}"/>
    <cellStyle name="Título 5" xfId="1136" xr:uid="{00000000-0005-0000-0000-00002B0A0000}"/>
    <cellStyle name="Total" xfId="1110" builtinId="25" customBuiltin="1"/>
    <cellStyle name="Total 2" xfId="545" xr:uid="{00000000-0005-0000-0000-00002D0A0000}"/>
    <cellStyle name="Total 2 2" xfId="546" xr:uid="{00000000-0005-0000-0000-00002E0A0000}"/>
    <cellStyle name="Total 2 2 2" xfId="573" xr:uid="{00000000-0005-0000-0000-00002F0A0000}"/>
    <cellStyle name="Total 2 2 2 2" xfId="2541" xr:uid="{00000000-0005-0000-0000-0000300A0000}"/>
    <cellStyle name="Total 2 2 3" xfId="2540" xr:uid="{00000000-0005-0000-0000-0000310A0000}"/>
    <cellStyle name="Total 2 3" xfId="550" xr:uid="{00000000-0005-0000-0000-0000320A0000}"/>
    <cellStyle name="Total 2 3 2" xfId="2542" xr:uid="{00000000-0005-0000-0000-0000330A0000}"/>
    <cellStyle name="Total 2 4" xfId="2527" xr:uid="{00000000-0005-0000-0000-0000340A0000}"/>
    <cellStyle name="Warning Text 2" xfId="548" xr:uid="{00000000-0005-0000-0000-0000350A0000}"/>
  </cellStyles>
  <dxfs count="693">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protection locked="1" hidden="0"/>
    </dxf>
    <dxf>
      <font>
        <b/>
        <i val="0"/>
        <strike val="0"/>
        <condense val="0"/>
        <extend val="0"/>
        <outline val="0"/>
        <shadow val="0"/>
        <u val="none"/>
        <vertAlign val="baseline"/>
        <sz val="18"/>
        <color auto="1"/>
        <name val="Arial"/>
        <scheme val="none"/>
      </font>
      <alignment horizontal="left" vertical="center"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font>
        <b/>
        <i val="0"/>
        <strike val="0"/>
        <condense val="0"/>
        <extend val="0"/>
        <outline val="0"/>
        <shadow val="0"/>
        <u val="none"/>
        <vertAlign val="baseline"/>
        <sz val="18"/>
        <color auto="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dxf>
    <dxf>
      <font>
        <b val="0"/>
        <i val="0"/>
        <strike val="0"/>
        <condense val="0"/>
        <extend val="0"/>
        <outline val="0"/>
        <shadow val="0"/>
        <u val="none"/>
        <vertAlign val="baseline"/>
        <sz val="18"/>
        <color auto="1"/>
        <name val="Arial"/>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outline="0">
        <left/>
        <right style="thin">
          <color indexed="64"/>
        </right>
        <top/>
        <bottom/>
      </border>
      <protection locked="1" hidden="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name val="Arial"/>
        <scheme val="none"/>
      </font>
    </dxf>
    <dxf>
      <font>
        <strike val="0"/>
        <outline val="0"/>
        <shadow val="0"/>
        <u val="none"/>
        <vertAlign val="baseline"/>
        <sz val="18"/>
        <color theme="0"/>
        <name val="Arial"/>
        <scheme val="none"/>
      </font>
      <fill>
        <patternFill patternType="solid">
          <fgColor indexed="64"/>
          <bgColor rgb="FF00539B"/>
        </patternFill>
      </fill>
    </dxf>
    <dxf>
      <font>
        <strike val="0"/>
        <outline val="0"/>
        <shadow val="0"/>
        <u val="none"/>
        <vertAlign val="baseline"/>
        <sz val="10"/>
        <color auto="1"/>
        <name val="Arial"/>
        <scheme val="none"/>
      </font>
      <numFmt numFmtId="33" formatCode="_(* #,##0_);_(* \(#,##0\);_(* &quot;-&quot;_);_(@_)"/>
    </dxf>
    <dxf>
      <font>
        <b/>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i val="0"/>
        <strike val="0"/>
        <condense val="0"/>
        <extend val="0"/>
        <outline val="0"/>
        <shadow val="0"/>
        <u val="none"/>
        <vertAlign val="baseline"/>
        <sz val="10"/>
        <color auto="1"/>
        <name val="Arial"/>
        <scheme val="none"/>
      </font>
      <alignment horizontal="left" vertical="center" textRotation="0" wrapText="0" indent="0" justifyLastLine="0" shrinkToFit="0" readingOrder="0"/>
    </dxf>
    <dxf>
      <font>
        <strike val="0"/>
        <outline val="0"/>
        <shadow val="0"/>
        <u val="none"/>
        <vertAlign val="baseline"/>
        <sz val="10"/>
        <color auto="1"/>
        <name val="Arial"/>
        <scheme val="none"/>
      </font>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dxf>
    <dxf>
      <font>
        <strike val="0"/>
        <outline val="0"/>
        <shadow val="0"/>
        <u val="none"/>
        <vertAlign val="baseline"/>
        <sz val="10"/>
        <color theme="0"/>
        <name val="Arial"/>
        <scheme val="none"/>
      </font>
      <fill>
        <patternFill patternType="solid">
          <fgColor indexed="64"/>
          <bgColor rgb="FF00539B"/>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indexed="65"/>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numFmt numFmtId="171" formatCode="0.0%"/>
      <fill>
        <patternFill patternType="solid">
          <fgColor indexed="64"/>
          <bgColor rgb="FF00539B"/>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4"/>
        <name val="Arial"/>
        <scheme val="none"/>
      </font>
      <alignment horizontal="center" textRotation="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theme="0"/>
        <name val="Arial"/>
        <scheme val="none"/>
      </font>
      <fill>
        <patternFill patternType="solid">
          <fgColor indexed="64"/>
          <bgColor rgb="FF00539B"/>
        </patternFill>
      </fill>
      <alignment horizontal="center" vertical="bottom"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numFmt numFmtId="30" formatCode="@"/>
      <alignment horizontal="center" textRotation="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4"/>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71" formatCode="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auto="1"/>
        <name val="Arial"/>
        <scheme val="none"/>
      </font>
      <numFmt numFmtId="168" formatCode="_(* #,##0_);_(* \(#,##0\);_(* &quot;-&quot;??_);_(@_)"/>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alignment horizontal="center" textRotation="0" indent="0" justifyLastLine="0" shrinkToFit="0" readingOrder="0"/>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scheme val="none"/>
      </font>
      <numFmt numFmtId="30" formatCode="@"/>
    </dxf>
    <dxf>
      <font>
        <b/>
        <i val="0"/>
        <strike val="0"/>
        <condense val="0"/>
        <extend val="0"/>
        <outline val="0"/>
        <shadow val="0"/>
        <u val="none"/>
        <vertAlign val="baseline"/>
        <sz val="12"/>
        <color theme="1"/>
        <name val="Arial"/>
        <scheme val="none"/>
      </font>
      <numFmt numFmtId="30" formatCode="@"/>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71" formatCode="0.0%"/>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theme="0"/>
        </patternFill>
      </fill>
      <alignment horizontal="right"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3" formatCode="_(* #,##0_);_(* \(#,##0\);_(* &quot;-&quot;_);_(@_)"/>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vertical/>
        <horizontal/>
      </border>
    </dxf>
    <dxf>
      <font>
        <b val="0"/>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3" formatCode="_(* #,##0_);_(* \(#,##0\);_(* &quot;-&quot;_);_(@_)"/>
      <fill>
        <patternFill patternType="none">
          <fgColor indexed="64"/>
          <bgColor theme="0"/>
        </patternFill>
      </fill>
      <alignment horizontal="righ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0" formatCode="@"/>
      <fill>
        <patternFill patternType="none">
          <fgColor indexed="64"/>
          <bgColor theme="0"/>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fill>
        <patternFill patternType="none">
          <fgColor indexed="64"/>
          <bgColor theme="0"/>
        </patternFill>
      </fill>
      <alignment horizontal="center" vertical="bottom" textRotation="0" wrapText="0" indent="0" justifyLastLine="0" shrinkToFit="0" readingOrder="0"/>
    </dxf>
    <dxf>
      <font>
        <strike val="0"/>
        <outline val="0"/>
        <shadow val="0"/>
        <u val="none"/>
        <vertAlign val="baseline"/>
        <sz val="14"/>
        <color theme="0"/>
        <name val="Arial"/>
        <scheme val="none"/>
      </font>
      <fill>
        <patternFill patternType="solid">
          <fgColor indexed="64"/>
          <bgColor rgb="FF00539B"/>
        </patternFill>
      </fill>
      <alignment vertical="center" textRotation="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14" formatCode="0.0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fill>
        <patternFill patternType="none">
          <fgColor indexed="64"/>
          <bgColor auto="1"/>
        </patternFill>
      </fill>
    </dxf>
    <dxf>
      <font>
        <b/>
        <i val="0"/>
        <strike val="0"/>
        <condense val="0"/>
        <extend val="0"/>
        <outline val="0"/>
        <shadow val="0"/>
        <u val="none"/>
        <vertAlign val="baseline"/>
        <sz val="12"/>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71" formatCode="0.0%"/>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theme="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168" formatCode="_(* #,##0_);_(* \(#,##0\);_(* &quot;-&quot;??_);_(@_)"/>
      <fill>
        <patternFill patternType="none">
          <fgColor indexed="64"/>
          <bgColor auto="1"/>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fill>
        <patternFill patternType="none">
          <fgColor indexed="64"/>
          <bgColor auto="1"/>
        </patternFill>
      </fill>
    </dxf>
    <dxf>
      <font>
        <b/>
        <i val="0"/>
        <strike val="0"/>
        <condense val="0"/>
        <extend val="0"/>
        <outline val="0"/>
        <shadow val="0"/>
        <u val="none"/>
        <vertAlign val="baseline"/>
        <sz val="14"/>
        <color theme="1"/>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fill>
        <patternFill patternType="solid">
          <fgColor indexed="64"/>
          <bgColor theme="0"/>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Arial"/>
        <scheme val="none"/>
      </font>
      <fill>
        <patternFill patternType="solid">
          <fgColor indexed="64"/>
          <bgColor theme="0"/>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name val="Arial"/>
        <scheme val="none"/>
      </font>
      <fill>
        <patternFill patternType="solid">
          <fgColor indexed="64"/>
          <bgColor theme="0"/>
        </patternFill>
      </fill>
    </dxf>
    <dxf>
      <font>
        <strike val="0"/>
        <outline val="0"/>
        <shadow val="0"/>
        <u val="none"/>
        <vertAlign val="baseline"/>
        <sz val="20"/>
        <color theme="0"/>
        <name val="Arial"/>
        <scheme val="none"/>
      </font>
      <fill>
        <patternFill patternType="solid">
          <fgColor indexed="64"/>
          <bgColor rgb="FF00539B"/>
        </patternFill>
      </fill>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171" formatCode="0.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20"/>
        <color auto="1"/>
        <name val="Calibri"/>
        <scheme val="minor"/>
      </font>
      <numFmt numFmtId="33" formatCode="_(* #,##0_);_(* \(#,##0\);_(* &quot;-&quot;_);_(@_)"/>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20"/>
        <color auto="1"/>
        <name val="Calibri"/>
        <scheme val="minor"/>
      </font>
      <numFmt numFmtId="3" formatCode="#,##0"/>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2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dxf>
    <dxf>
      <border>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20"/>
        <color auto="1"/>
        <name val="Calibri"/>
        <scheme val="minor"/>
      </font>
      <numFmt numFmtId="174" formatCode="_([$€-2]* #,##0_);_([$€-2]* \(#,##0\);_([$€-2]* &quot;-&quot;??_)"/>
      <fill>
        <patternFill patternType="none">
          <fgColor indexed="64"/>
          <bgColor auto="1"/>
        </patternFill>
      </fill>
    </dxf>
    <dxf>
      <font>
        <b/>
        <i val="0"/>
        <strike val="0"/>
        <condense val="0"/>
        <extend val="0"/>
        <outline val="0"/>
        <shadow val="0"/>
        <u val="none"/>
        <vertAlign val="baseline"/>
        <sz val="20"/>
        <color theme="0"/>
        <name val="Calibri"/>
        <scheme val="minor"/>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auto="1"/>
        </left>
        <right style="thin">
          <color auto="1"/>
        </right>
        <top/>
        <bottom/>
      </border>
    </dxf>
    <dxf>
      <font>
        <strike val="0"/>
        <outline val="0"/>
        <shadow val="0"/>
        <u val="none"/>
        <vertAlign val="baseline"/>
        <sz val="16"/>
        <color auto="1"/>
        <name val="Calibri"/>
        <scheme val="minor"/>
      </font>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35" formatCode="_(* #,##0.00_);_(* \(#,##0.00\);_(* &quot;-&quot;??_);_(@_)"/>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6"/>
        <color auto="1"/>
        <name val="Calibri"/>
        <scheme val="minor"/>
      </font>
      <numFmt numFmtId="179" formatCode="_(* #,##0.00_);_(* \(#,##0.00\);_(* &quot;-&quot;_);_(@_)"/>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6"/>
        <color auto="1"/>
        <name val="Calibri"/>
        <scheme val="minor"/>
      </font>
      <fill>
        <patternFill patternType="none">
          <fgColor indexed="64"/>
          <bgColor indexed="65"/>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Calibri"/>
        <scheme val="minor"/>
      </font>
      <numFmt numFmtId="0" formatCode="General"/>
      <alignment horizontal="right" vertical="center" textRotation="0" wrapText="0" indent="0" justifyLastLine="0" shrinkToFit="0" readingOrder="0"/>
    </dxf>
    <dxf>
      <font>
        <strike val="0"/>
        <outline val="0"/>
        <shadow val="0"/>
        <u val="none"/>
        <vertAlign val="baseline"/>
        <sz val="16"/>
        <color theme="0"/>
        <name val="Calibri"/>
        <scheme val="minor"/>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33" formatCode="_(* #,##0_);_(* \(#,##0\);_(* &quot;-&quot;_);_(@_)"/>
      <fill>
        <patternFill patternType="none">
          <fgColor indexed="64"/>
          <bgColor auto="1"/>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0" formatCode="General"/>
      <fill>
        <patternFill patternType="none">
          <fgColor indexed="64"/>
          <bgColor auto="1"/>
        </patternFill>
      </fill>
      <alignment horizontal="general" vertical="center" textRotation="0" wrapText="0" indent="0" justifyLastLine="0" shrinkToFit="0" readingOrder="0"/>
    </dxf>
    <dxf>
      <font>
        <b/>
        <i val="0"/>
        <strike val="0"/>
        <condense val="0"/>
        <extend val="0"/>
        <outline val="0"/>
        <shadow val="0"/>
        <u val="none"/>
        <vertAlign val="baseline"/>
        <sz val="11"/>
        <color theme="0"/>
        <name val="Arial"/>
        <scheme val="none"/>
      </font>
      <numFmt numFmtId="0" formatCode="General"/>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14" formatCode="0.00%"/>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Calibri"/>
        <scheme val="minor"/>
      </font>
      <numFmt numFmtId="35" formatCode="_(* #,##0.00_);_(* \(#,##0.00\);_(* &quot;-&quot;??_);_(@_)"/>
      <fill>
        <patternFill patternType="none">
          <fgColor indexed="64"/>
          <bgColor indexed="65"/>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4"/>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4"/>
        <color theme="0"/>
        <name val="Calibri"/>
        <scheme val="minor"/>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rgb="FFFFFF00"/>
        </patternFill>
      </fill>
    </dxf>
    <dxf>
      <font>
        <b/>
        <i val="0"/>
        <strike val="0"/>
        <condense val="0"/>
        <extend val="0"/>
        <outline val="0"/>
        <shadow val="0"/>
        <u val="none"/>
        <vertAlign val="baseline"/>
        <sz val="14"/>
        <color auto="1"/>
        <name val="Arial"/>
        <scheme val="none"/>
      </font>
      <numFmt numFmtId="171" formatCode="0.0%"/>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auto="1"/>
        <name val="Arial"/>
        <scheme val="none"/>
      </font>
      <numFmt numFmtId="179" formatCode="_(* #,##0.00_);_(* \(#,##0.00\);_(* &quot;-&quot;_);_(@_)"/>
      <fill>
        <patternFill patternType="none">
          <fgColor indexed="64"/>
          <bgColor indexed="65"/>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protection locked="1" hidden="0"/>
    </dxf>
    <dxf>
      <font>
        <strike val="0"/>
        <outline val="0"/>
        <shadow val="0"/>
        <u val="none"/>
        <vertAlign val="baseline"/>
        <sz val="14"/>
        <color auto="1"/>
        <name val="Arial"/>
        <scheme val="none"/>
      </font>
      <border diagonalUp="0" diagonalDown="0" outline="0">
        <left/>
        <right style="thin">
          <color indexed="64"/>
        </right>
        <top style="thin">
          <color indexed="64"/>
        </top>
        <bottom style="thin">
          <color indexed="64"/>
        </bottom>
      </border>
    </dxf>
    <dxf>
      <border>
        <top style="thin">
          <color rgb="FF000000"/>
        </top>
      </border>
    </dxf>
    <dxf>
      <border>
        <bottom style="thin">
          <color rgb="FF000000"/>
        </bottom>
      </border>
    </dxf>
    <dxf>
      <border diagonalUp="0" diagonalDown="0">
        <left style="thin">
          <color rgb="FF000000"/>
        </left>
        <right style="thin">
          <color rgb="FF000000"/>
        </right>
        <top style="thin">
          <color rgb="FF000000"/>
        </top>
        <bottom style="thin">
          <color rgb="FF000000"/>
        </bottom>
      </border>
    </dxf>
    <dxf>
      <font>
        <b/>
        <i val="0"/>
        <strike val="0"/>
        <condense val="0"/>
        <extend val="0"/>
        <outline val="0"/>
        <shadow val="0"/>
        <u val="none"/>
        <vertAlign val="baseline"/>
        <sz val="14"/>
        <color auto="1"/>
        <name val="Arial"/>
        <scheme val="none"/>
      </font>
      <numFmt numFmtId="174" formatCode="_([$€-2]* #,##0_);_([$€-2]* \(#,##0\);_([$€-2]* &quot;-&quot;??_)"/>
      <fill>
        <patternFill patternType="none">
          <fgColor rgb="FF000000"/>
          <bgColor rgb="FFFFFFFF"/>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ill>
        <patternFill patternType="none">
          <bgColor auto="1"/>
        </patternFill>
      </fill>
    </dxf>
    <dxf>
      <fill>
        <patternFill>
          <bgColor rgb="FFFFFF00"/>
        </patternFill>
      </fill>
    </dxf>
    <dxf>
      <fill>
        <patternFill patternType="none">
          <bgColor auto="1"/>
        </patternFill>
      </fill>
    </dxf>
    <dxf>
      <fill>
        <patternFill>
          <bgColor rgb="FFFFFF00"/>
        </patternFill>
      </fill>
    </dxf>
    <dxf>
      <fill>
        <patternFill patternType="none">
          <bgColor auto="1"/>
        </patternFill>
      </fill>
    </dxf>
    <dxf>
      <fill>
        <patternFill>
          <bgColor rgb="FFFFFF00"/>
        </patternFill>
      </fill>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14" formatCode="0.00%"/>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4"/>
        <color auto="1"/>
        <name val="Arial"/>
        <scheme val="none"/>
      </font>
      <numFmt numFmtId="22" formatCode="mmm\-yy"/>
      <fill>
        <patternFill patternType="solid">
          <fgColor indexed="64"/>
          <bgColor theme="0" tint="-0.14999847407452621"/>
        </patternFill>
      </fill>
      <alignment horizontal="center" vertical="bottom" textRotation="0" wrapText="0" indent="0" justifyLastLine="0" shrinkToFit="0" readingOrder="0"/>
      <border diagonalUp="0" diagonalDown="0" outline="0">
        <left style="thin">
          <color indexed="64"/>
        </left>
        <right style="thin">
          <color indexed="64"/>
        </right>
        <top style="thin">
          <color indexed="64"/>
        </top>
        <bottom/>
      </border>
    </dxf>
    <dxf>
      <border>
        <bottom style="thin">
          <color indexed="64"/>
        </bottom>
      </border>
    </dxf>
    <dxf>
      <border outline="0">
        <left style="thin">
          <color indexed="64"/>
        </left>
        <right style="thin">
          <color indexed="64"/>
        </right>
        <top style="thin">
          <color indexed="64"/>
        </top>
        <bottom style="thin">
          <color indexed="64"/>
        </bottom>
      </border>
    </dxf>
    <dxf>
      <font>
        <b/>
      </font>
      <fill>
        <patternFill patternType="solid">
          <fgColor indexed="64"/>
          <bgColor theme="0" tint="-0.14999847407452621"/>
        </patternFill>
      </fill>
    </dxf>
    <dxf>
      <font>
        <strike val="0"/>
        <outline val="0"/>
        <shadow val="0"/>
        <u val="none"/>
        <vertAlign val="baseline"/>
        <sz val="14"/>
        <name val="Arial"/>
        <scheme val="none"/>
      </font>
      <fill>
        <patternFill patternType="none">
          <fgColor indexed="64"/>
          <bgColor auto="1"/>
        </patternFill>
      </fill>
    </dxf>
    <dxf>
      <font>
        <strike val="0"/>
        <outline val="0"/>
        <shadow val="0"/>
        <u val="none"/>
        <vertAlign val="baseline"/>
        <sz val="14"/>
        <color theme="0"/>
        <name val="Arial"/>
        <scheme val="none"/>
      </font>
      <fill>
        <patternFill patternType="solid">
          <fgColor indexed="64"/>
          <bgColor theme="4" tint="-0.249977111117893"/>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Calibri"/>
        <scheme val="minor"/>
      </font>
      <numFmt numFmtId="14" formatCode="0.00%"/>
      <fill>
        <patternFill patternType="none">
          <fgColor indexed="64"/>
          <bgColor auto="1"/>
        </patternFill>
      </fil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Calibri"/>
        <scheme val="minor"/>
      </font>
      <numFmt numFmtId="22" formatCode="mmm\-yy"/>
      <fill>
        <patternFill patternType="none">
          <fgColor indexed="64"/>
          <bgColor auto="1"/>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name val="Calibri"/>
        <scheme val="minor"/>
      </font>
      <fill>
        <patternFill patternType="none">
          <fgColor indexed="64"/>
          <bgColor auto="1"/>
        </patternFill>
      </fill>
      <alignment horizontal="center" vertical="center" textRotation="0" indent="0" justifyLastLine="0" shrinkToFit="0" readingOrder="0"/>
    </dxf>
    <dxf>
      <font>
        <strike val="0"/>
        <outline val="0"/>
        <shadow val="0"/>
        <u val="none"/>
        <vertAlign val="baseline"/>
        <sz val="20"/>
        <color theme="0"/>
        <name val="Calibri"/>
        <scheme val="minor"/>
      </font>
      <fill>
        <patternFill patternType="solid">
          <fgColor indexed="64"/>
          <bgColor rgb="FF00539B"/>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2"/>
        <color auto="1"/>
        <name val="Calibri"/>
        <scheme val="minor"/>
      </font>
      <numFmt numFmtId="169" formatCode="&quot;RD$&quot;#,##0.00"/>
      <fill>
        <patternFill patternType="solid">
          <fgColor indexed="64"/>
          <bgColor theme="0"/>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fill>
        <patternFill patternType="solid">
          <fgColor indexed="64"/>
          <bgColor theme="0"/>
        </patternFill>
      </fill>
      <alignment horizontal="left" vertical="center" textRotation="0" wrapText="0" indent="0" justifyLastLine="0" shrinkToFit="0" readingOrder="0"/>
      <border diagonalUp="0" diagonalDown="0" outline="0">
        <left/>
        <right style="thin">
          <color indexed="64"/>
        </right>
        <top/>
        <bottom/>
      </border>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alignment vertical="center" textRotation="0" wrapText="0" indent="0" justifyLastLine="0" shrinkToFit="0" readingOrder="0"/>
    </dxf>
    <dxf>
      <font>
        <strike val="0"/>
        <outline val="0"/>
        <shadow val="0"/>
        <u val="none"/>
        <vertAlign val="baseline"/>
        <sz val="12"/>
        <color theme="0"/>
        <name val="Calibri"/>
        <scheme val="minor"/>
      </font>
      <fill>
        <patternFill patternType="solid">
          <fgColor indexed="64"/>
          <bgColor rgb="FF00539B"/>
        </patternFill>
      </fill>
      <alignment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171" formatCode="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1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Calibri"/>
        <scheme val="minor"/>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Calibri"/>
        <scheme val="minor"/>
      </font>
      <numFmt numFmtId="0" formatCode="General"/>
      <fill>
        <patternFill patternType="solid">
          <fgColor indexed="64"/>
          <bgColor theme="0"/>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Calibri"/>
        <scheme val="minor"/>
      </font>
      <fill>
        <patternFill patternType="solid">
          <fgColor indexed="64"/>
          <bgColor theme="0"/>
        </patternFill>
      </fill>
    </dxf>
    <dxf>
      <font>
        <b/>
        <i val="0"/>
        <strike val="0"/>
        <condense val="0"/>
        <extend val="0"/>
        <outline val="0"/>
        <shadow val="0"/>
        <u val="none"/>
        <vertAlign val="baseline"/>
        <sz val="14"/>
        <color theme="0"/>
        <name val="Calibri"/>
        <scheme val="minor"/>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theme="0" tint="-0.24994659260841701"/>
        </patternFill>
      </fill>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fill>
        <patternFill patternType="none">
          <fgColor indexed="64"/>
          <bgColor auto="1"/>
        </patternFill>
      </fill>
      <alignment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auto="1"/>
        <name val="Arial"/>
        <scheme val="none"/>
      </font>
      <numFmt numFmtId="35" formatCode="_(* #,##0.00_);_(* \(#,##0.00\);_(* &quot;-&quot;??_);_(@_)"/>
      <alignment horizontal="general" vertical="bottom"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auto="1"/>
        </patternFill>
      </fill>
      <alignment horizontal="general" vertical="bottom" textRotation="0" wrapText="0" indent="0" justifyLastLine="0" shrinkToFit="0" readingOrder="0"/>
    </dxf>
    <dxf>
      <font>
        <b/>
        <i val="0"/>
        <strike val="0"/>
        <condense val="0"/>
        <extend val="0"/>
        <outline val="0"/>
        <shadow val="0"/>
        <u val="none"/>
        <vertAlign val="baseline"/>
        <sz val="11"/>
        <color theme="0"/>
        <name val="Calibri"/>
        <scheme val="minor"/>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ill>
        <patternFill>
          <bgColor theme="0" tint="-0.14996795556505021"/>
        </patternFill>
      </fill>
    </dxf>
    <dxf>
      <font>
        <b/>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fill>
        <patternFill patternType="none">
          <fgColor indexed="64"/>
          <bgColor auto="1"/>
        </patternFill>
      </fill>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4"/>
        <color auto="1"/>
        <name val="Arial"/>
        <scheme val="none"/>
      </font>
      <numFmt numFmtId="35" formatCode="_(* #,##0.00_);_(* \(#,##0.00\);_(* &quot;-&quot;??_);_(@_)"/>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4"/>
        <color auto="1"/>
        <name val="Arial"/>
        <scheme val="none"/>
      </font>
      <numFmt numFmtId="8" formatCode="#,##0.00_);[Red]\(#,##0.00\)"/>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0" formatCode="@"/>
      <fill>
        <patternFill patternType="none">
          <fgColor indexed="64"/>
          <bgColor auto="1"/>
        </patternFill>
      </fill>
      <alignment horizontal="right" vertical="bottom" textRotation="0" wrapText="0" indent="0" justifyLastLine="0" shrinkToFit="0" readingOrder="0"/>
    </dxf>
    <dxf>
      <font>
        <b/>
        <i val="0"/>
        <strike val="0"/>
        <condense val="0"/>
        <extend val="0"/>
        <outline val="0"/>
        <shadow val="0"/>
        <u val="none"/>
        <vertAlign val="baseline"/>
        <sz val="14"/>
        <color theme="0"/>
        <name val="Arial"/>
        <scheme val="none"/>
      </font>
      <numFmt numFmtId="30" formatCode="@"/>
      <fill>
        <patternFill patternType="solid">
          <fgColor indexed="64"/>
          <bgColor rgb="FF00539B"/>
        </patternFill>
      </fill>
      <alignment horizontal="center"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24994659260841701"/>
        </patternFill>
      </fill>
    </dxf>
    <dxf>
      <font>
        <b val="0"/>
        <i val="0"/>
        <strike val="0"/>
        <condense val="0"/>
        <extend val="0"/>
        <outline val="0"/>
        <shadow val="0"/>
        <u val="none"/>
        <vertAlign val="baseline"/>
        <sz val="22"/>
        <color auto="1"/>
        <name val="Arial"/>
        <scheme val="none"/>
      </font>
      <numFmt numFmtId="4" formatCode="#,##0.00"/>
      <fill>
        <patternFill patternType="none">
          <fgColor indexed="64"/>
          <bgColor auto="1"/>
        </patternFill>
      </fill>
      <alignment horizontal="right"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2"/>
        <color auto="1"/>
        <name val="Arial"/>
        <scheme val="none"/>
      </font>
      <numFmt numFmtId="0" formatCode="General"/>
      <fill>
        <patternFill patternType="none">
          <fgColor indexed="64"/>
          <bgColor auto="1"/>
        </patternFill>
      </fill>
      <alignment horizontal="center" vertical="bottom"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fill>
        <patternFill patternType="none">
          <fgColor indexed="64"/>
          <bgColor auto="1"/>
        </patternFill>
      </fill>
    </dxf>
    <dxf>
      <font>
        <strike val="0"/>
        <outline val="0"/>
        <shadow val="0"/>
        <u val="none"/>
        <vertAlign val="baseline"/>
        <sz val="22"/>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14"/>
        <color auto="1"/>
        <name val="Arial"/>
        <scheme val="none"/>
      </font>
      <numFmt numFmtId="4" formatCode="#,##0.00"/>
      <fill>
        <patternFill patternType="solid">
          <fgColor indexed="64"/>
          <bgColor theme="0"/>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name val="Arial"/>
        <scheme val="none"/>
      </font>
    </dxf>
    <dxf>
      <font>
        <strike val="0"/>
        <outline val="0"/>
        <shadow val="0"/>
        <u val="none"/>
        <vertAlign val="baseline"/>
        <sz val="14"/>
        <color theme="0"/>
        <name val="Arial"/>
        <scheme val="none"/>
      </font>
      <fill>
        <patternFill patternType="solid">
          <fgColor indexed="64"/>
          <bgColor rgb="FF00539B"/>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8"/>
        <color auto="1"/>
        <name val="Arial"/>
        <scheme val="none"/>
      </font>
      <numFmt numFmtId="14" formatCode="0.00%"/>
      <fill>
        <patternFill patternType="none">
          <fgColor indexed="64"/>
          <bgColor auto="1"/>
        </patternFill>
      </fill>
    </dxf>
    <dxf>
      <font>
        <strike val="0"/>
        <outline val="0"/>
        <shadow val="0"/>
        <u val="none"/>
        <vertAlign val="baseline"/>
        <sz val="18"/>
        <color auto="1"/>
        <name val="Arial"/>
        <scheme val="none"/>
      </font>
      <numFmt numFmtId="35" formatCode="_(* #,##0.00_);_(* \(#,##0.00\);_(* &quot;-&quot;??_);_(@_)"/>
      <fill>
        <patternFill patternType="none">
          <fgColor indexed="64"/>
          <bgColor auto="1"/>
        </patternFill>
      </fill>
      <border outline="0">
        <left style="thin">
          <color indexed="64"/>
        </left>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auto="1"/>
        <name val="Arial"/>
        <scheme val="none"/>
      </font>
      <fill>
        <patternFill patternType="none">
          <fgColor indexed="64"/>
          <bgColor auto="1"/>
        </patternFill>
      </fill>
      <alignment horizontal="left" vertical="center" textRotation="0" wrapText="0" indent="0" justifyLastLine="0" shrinkToFit="0" readingOrder="0"/>
    </dxf>
    <dxf>
      <border outline="0">
        <bottom style="thin">
          <color indexed="64"/>
        </bottom>
      </border>
    </dxf>
    <dxf>
      <border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dxf>
    <dxf>
      <font>
        <b/>
        <i val="0"/>
        <strike val="0"/>
        <condense val="0"/>
        <extend val="0"/>
        <outline val="0"/>
        <shadow val="0"/>
        <u val="none"/>
        <vertAlign val="baseline"/>
        <sz val="16"/>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b val="0"/>
        <i val="0"/>
        <strike val="0"/>
        <condense val="0"/>
        <extend val="0"/>
        <outline val="0"/>
        <shadow val="0"/>
        <u val="none"/>
        <vertAlign val="baseline"/>
        <sz val="16"/>
        <color auto="1"/>
        <name val="Arial"/>
        <scheme val="none"/>
      </font>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6"/>
        <color auto="1"/>
        <name val="Arial"/>
        <scheme val="none"/>
      </font>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border outline="0">
        <right style="thin">
          <color indexed="64"/>
        </right>
        <top style="thin">
          <color indexed="64"/>
        </top>
        <bottom style="thin">
          <color indexed="64"/>
        </bottom>
      </border>
    </dxf>
    <dxf>
      <font>
        <strike val="0"/>
        <outline val="0"/>
        <shadow val="0"/>
        <u val="none"/>
        <vertAlign val="baseline"/>
        <sz val="16"/>
        <color auto="1"/>
        <name val="Arial"/>
        <scheme val="none"/>
      </font>
      <fill>
        <patternFill patternType="none">
          <fgColor indexed="64"/>
          <bgColor auto="1"/>
        </patternFill>
      </fill>
    </dxf>
    <dxf>
      <font>
        <b/>
        <i val="0"/>
        <strike val="0"/>
        <condense val="0"/>
        <extend val="0"/>
        <outline val="0"/>
        <shadow val="0"/>
        <u val="none"/>
        <vertAlign val="baseline"/>
        <sz val="16"/>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solid">
          <fgColor indexed="64"/>
          <bgColor theme="0"/>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35" formatCode="_(* #,##0.00_);_(* \(#,##0.00\);_(* &quot;-&quot;??_);_(@_)"/>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35" formatCode="_(* #,##0.00_);_(* \(#,##0.00\);_(* &quot;-&quot;??_);_(@_)"/>
      <alignment horizontal="right" vertical="center" textRotation="0" wrapText="0" indent="0" justifyLastLine="0" shrinkToFit="0" readingOrder="0"/>
      <border diagonalUp="0" diagonalDown="0" outline="0">
        <left style="thin">
          <color indexed="64"/>
        </left>
        <right/>
        <top style="thin">
          <color indexed="64"/>
        </top>
        <bottom/>
      </border>
    </dxf>
    <dxf>
      <font>
        <b/>
        <i val="0"/>
        <strike val="0"/>
        <condense val="0"/>
        <extend val="0"/>
        <outline val="0"/>
        <shadow val="0"/>
        <u val="none"/>
        <vertAlign val="baseline"/>
        <sz val="12"/>
        <color auto="1"/>
        <name val="Arial"/>
        <scheme val="none"/>
      </font>
      <numFmt numFmtId="174" formatCode="_([$€-2]* #,##0_);_([$€-2]* \(#,##0\);_([$€-2]* &quot;-&quot;??_)"/>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alignment horizontal="left"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fill>
        <patternFill patternType="none">
          <fgColor indexed="64"/>
          <bgColor auto="1"/>
        </patternFill>
      </fill>
    </dxf>
    <dxf>
      <font>
        <strike val="0"/>
        <outline val="0"/>
        <shadow val="0"/>
        <u val="none"/>
        <vertAlign val="baseline"/>
        <sz val="12"/>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ill>
        <patternFill>
          <bgColor theme="0" tint="-0.14996795556505021"/>
        </patternFill>
      </fill>
    </dxf>
    <dxf>
      <fill>
        <patternFill>
          <bgColor rgb="FFFFFF00"/>
        </patternFill>
      </fill>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strike val="0"/>
        <condense val="0"/>
        <extend val="0"/>
        <outline val="0"/>
        <shadow val="0"/>
        <u val="none"/>
        <vertAlign val="baseline"/>
        <sz val="10"/>
        <color auto="1"/>
        <name val="Arial"/>
        <scheme val="none"/>
      </font>
      <numFmt numFmtId="35" formatCode="_(* #,##0.00_);_(* \(#,##0.00\);_(* &quot;-&quot;??_);_(@_)"/>
      <fill>
        <patternFill patternType="none">
          <fgColor indexed="64"/>
          <bgColor auto="1"/>
        </patternFill>
      </fill>
      <alignment horizontal="left"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indexed="64"/>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vertical="center" textRotation="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ill>
        <patternFill>
          <bgColor theme="0" tint="-0.14996795556505021"/>
        </patternFill>
      </fill>
    </dxf>
    <dxf>
      <font>
        <b/>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5"/>
        <color auto="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medium">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5"/>
        <color auto="1"/>
        <name val="Arial"/>
        <scheme val="none"/>
      </font>
      <fill>
        <patternFill patternType="none">
          <fgColor indexed="64"/>
          <bgColor indexed="65"/>
        </patternFill>
      </fill>
      <alignment horizontal="general" vertical="center" textRotation="0" wrapText="0" indent="0" justifyLastLine="0" shrinkToFit="0" readingOrder="0"/>
    </dxf>
    <dxf>
      <font>
        <b/>
        <i val="0"/>
        <strike val="0"/>
        <condense val="0"/>
        <extend val="0"/>
        <outline val="0"/>
        <shadow val="0"/>
        <u val="none"/>
        <vertAlign val="baseline"/>
        <sz val="15"/>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left style="medium">
          <color auto="1"/>
        </left>
        <right style="medium">
          <color auto="1"/>
        </right>
        <top/>
        <bottom/>
        <vertical style="medium">
          <color auto="1"/>
        </vertical>
        <horizontal/>
      </border>
    </dxf>
    <dxf>
      <fill>
        <patternFill>
          <bgColor rgb="FFFFFF00"/>
        </patternFill>
      </fill>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8"/>
        <color auto="1"/>
        <name val="Arial"/>
        <scheme val="none"/>
      </font>
      <fill>
        <patternFill patternType="none">
          <fgColor indexed="64"/>
          <bgColor auto="1"/>
        </patternFill>
      </fill>
      <alignment horizontal="center" vertical="top" textRotation="0" indent="0" justifyLastLine="0" shrinkToFit="0" readingOrder="0"/>
    </dxf>
    <dxf>
      <font>
        <strike val="0"/>
        <outline val="0"/>
        <shadow val="0"/>
        <u val="none"/>
        <vertAlign val="baseline"/>
        <sz val="10"/>
        <color theme="0"/>
        <name val="Arial"/>
        <scheme val="none"/>
      </font>
      <fill>
        <patternFill patternType="none">
          <fgColor indexed="64"/>
          <bgColor auto="1"/>
        </patternFill>
      </fill>
      <alignment horizontal="center" vertical="center" textRotation="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theme="0" tint="-0.14996795556505021"/>
        </patternFill>
      </fill>
    </dxf>
    <dxf>
      <font>
        <b/>
        <i val="0"/>
        <strike val="0"/>
        <condense val="0"/>
        <extend val="0"/>
        <outline val="0"/>
        <shadow val="0"/>
        <u val="none"/>
        <vertAlign val="baseline"/>
        <sz val="16"/>
        <color auto="1"/>
        <name val="Arial"/>
        <scheme val="none"/>
      </font>
      <numFmt numFmtId="8" formatCode="#,##0.00_);[Red]\(#,##0.00\)"/>
      <fill>
        <patternFill patternType="solid">
          <fgColor indexed="64"/>
          <bgColor theme="6" tint="0.79998168889431442"/>
        </patternFill>
      </fill>
      <alignment horizontal="general" vertical="bottom"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8" formatCode="#,##0.00_);[Red]\(#,##0.00\)"/>
      <fill>
        <patternFill patternType="solid">
          <fgColor indexed="64"/>
          <bgColor theme="3" tint="0.79998168889431442"/>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6"/>
        <color auto="1"/>
        <name val="Arial"/>
        <scheme val="none"/>
      </font>
      <numFmt numFmtId="8" formatCode="#,##0.00_);[Red]\(#,##0.00\)"/>
      <fill>
        <patternFill patternType="none">
          <fgColor indexed="64"/>
          <bgColor auto="1"/>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right" vertical="center" textRotation="0" wrapText="0" indent="1"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i val="0"/>
        <strike val="0"/>
        <condense val="0"/>
        <extend val="0"/>
        <outline val="0"/>
        <shadow val="0"/>
        <u val="none"/>
        <vertAlign val="baseline"/>
        <sz val="16"/>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6"/>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16"/>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3" formatCode="_(* #,##0.0_);_(* \(#,##0.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68" formatCode="_(* #,##0_);_(* \(#,##0\);_(* &quot;-&quot;??_);_(@_)"/>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1" hidden="0"/>
    </dxf>
    <dxf>
      <font>
        <b/>
        <i val="0"/>
        <strike val="0"/>
        <condense val="0"/>
        <extend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30"/>
        <color auto="1"/>
        <name val="Arial"/>
        <scheme val="none"/>
      </font>
      <numFmt numFmtId="35" formatCode="_(* #,##0.00_);_(* \(#,##0.00\);_(* &quot;-&quot;??_);_(@_)"/>
      <fill>
        <patternFill patternType="none">
          <fgColor indexed="64"/>
          <bgColor auto="1"/>
        </patternFill>
      </fill>
      <alignment horizontal="center" vertical="center" textRotation="0" indent="0" justifyLastLine="0" shrinkToFit="0" readingOrder="0"/>
    </dxf>
    <dxf>
      <font>
        <b/>
        <i val="0"/>
        <strike val="0"/>
        <condense val="0"/>
        <extend val="0"/>
        <outline val="0"/>
        <shadow val="0"/>
        <u val="none"/>
        <vertAlign val="baseline"/>
        <sz val="30"/>
        <color theme="0"/>
        <name val="Arial"/>
        <scheme val="none"/>
      </font>
      <numFmt numFmtId="35" formatCode="_(* #,##0.00_);_(* \(#,##0.0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general"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0"/>
        <color auto="1"/>
        <name val="Arial"/>
        <scheme val="none"/>
      </font>
      <numFmt numFmtId="6" formatCode="#,##0_);[Red]\(#,##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fill>
        <patternFill patternType="none">
          <fgColor indexed="64"/>
          <bgColor auto="1"/>
        </patternFill>
      </fill>
    </dxf>
    <dxf>
      <font>
        <strike val="0"/>
        <outline val="0"/>
        <shadow val="0"/>
        <u val="none"/>
        <vertAlign val="baseline"/>
        <sz val="20"/>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bottom" textRotation="0" wrapText="1" indent="0" justifyLastLine="0" shrinkToFit="0" readingOrder="0"/>
      <border diagonalUp="0" diagonalDown="0">
        <left style="thin">
          <color indexed="64"/>
        </left>
        <right style="thin">
          <color indexed="64"/>
        </right>
        <top/>
        <bottom/>
        <vertical/>
        <horizontal/>
      </border>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val="0"/>
        <i val="0"/>
        <strike val="0"/>
        <condense val="0"/>
        <extend val="0"/>
        <outline val="0"/>
        <shadow val="0"/>
        <u val="none"/>
        <vertAlign val="baseline"/>
        <sz val="12"/>
        <color auto="1"/>
        <name val="Calibri"/>
        <scheme val="minor"/>
      </font>
      <numFmt numFmtId="6" formatCode="#,##0_);[Red]\(#,##0\)"/>
      <fill>
        <patternFill patternType="none">
          <fgColor indexed="64"/>
          <bgColor indexed="65"/>
        </patternFill>
      </fill>
      <alignment horizontal="center" vertical="center" textRotation="0" wrapText="0" indent="0" justifyLastLine="0" shrinkToFit="0" readingOrder="0"/>
    </dxf>
    <dxf>
      <font>
        <b/>
        <i val="0"/>
        <strike val="0"/>
        <condense val="0"/>
        <extend val="0"/>
        <outline val="0"/>
        <shadow val="0"/>
        <u val="none"/>
        <vertAlign val="baseline"/>
        <sz val="12"/>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style="thin">
          <color indexed="64"/>
        </right>
        <top/>
        <bottom/>
        <vertical/>
        <horizontal/>
      </border>
    </dxf>
    <dxf>
      <border outline="0">
        <bottom style="thin">
          <color indexed="64"/>
        </bottom>
      </border>
    </dxf>
    <dxf>
      <font>
        <b val="0"/>
        <i val="0"/>
        <strike val="0"/>
        <condense val="0"/>
        <extend val="0"/>
        <outline val="0"/>
        <shadow val="0"/>
        <u val="none"/>
        <vertAlign val="baseline"/>
        <sz val="12"/>
        <color auto="1"/>
        <name val="Calibri"/>
        <scheme val="minor"/>
      </font>
      <fill>
        <patternFill patternType="none">
          <fgColor indexed="64"/>
          <bgColor indexed="65"/>
        </patternFill>
      </fill>
      <alignment horizontal="center" vertical="bottom" textRotation="0" wrapText="0" indent="0" justifyLastLine="0" shrinkToFit="0" readingOrder="0"/>
    </dxf>
    <dxf>
      <font>
        <b/>
        <i val="0"/>
        <strike val="0"/>
        <condense val="0"/>
        <extend val="0"/>
        <outline val="0"/>
        <shadow val="0"/>
        <u val="none"/>
        <vertAlign val="baseline"/>
        <sz val="12"/>
        <color theme="0"/>
        <name val="Calibri"/>
        <scheme val="minor"/>
      </font>
      <numFmt numFmtId="6" formatCode="#,##0_);[Red]\(#,##0\)"/>
      <fill>
        <patternFill patternType="solid">
          <fgColor indexed="64"/>
          <bgColor rgb="FF00539B"/>
        </patternFill>
      </fill>
      <alignment horizontal="center" vertical="center" textRotation="0" wrapText="1" indent="0" justifyLastLine="0" shrinkToFit="0" readingOrder="0"/>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 formatCode="0"/>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indexed="65"/>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color auto="1"/>
        <name val="Arial"/>
        <scheme val="none"/>
      </font>
      <fill>
        <patternFill patternType="none">
          <fgColor indexed="64"/>
          <bgColor auto="1"/>
        </patternFill>
      </fill>
      <alignment vertical="top"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fill>
        <patternFill patternType="none">
          <fgColor indexed="64"/>
          <bgColor indexed="65"/>
        </patternFill>
      </fill>
      <alignment horizontal="general" vertical="top" textRotation="0" wrapText="0" indent="0" justifyLastLine="0" shrinkToFit="0" readingOrder="0"/>
      <border diagonalUp="0" diagonalDown="0" outline="0">
        <left/>
        <right style="thin">
          <color indexed="64"/>
        </right>
        <top style="thin">
          <color indexed="64"/>
        </top>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3" formatCode="_(* #,##0_);_(* \(#,##0\);_(* &quot;-&quot;_);_(@_)"/>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2"/>
        <color theme="0"/>
        <name val="Arial"/>
        <scheme val="none"/>
      </font>
      <fill>
        <patternFill patternType="solid">
          <fgColor indexed="64"/>
          <bgColor rgb="FF00539B"/>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3"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8"/>
        <color theme="0"/>
        <name val="Arial"/>
        <scheme val="none"/>
      </font>
      <numFmt numFmtId="174" formatCode="_([$€-2]* #,##0_);_([$€-2]* \(#,##0\);_([$€-2]* &quot;-&quot;??_)"/>
      <fill>
        <patternFill patternType="solid">
          <fgColor indexed="64"/>
          <bgColor rgb="FF00539B"/>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b val="0"/>
        <i val="0"/>
        <strike val="0"/>
        <condense val="0"/>
        <extend val="0"/>
        <outline val="0"/>
        <shadow val="0"/>
        <u val="none"/>
        <vertAlign val="baseline"/>
        <sz val="25"/>
        <color auto="1"/>
        <name val="Arial"/>
        <scheme val="none"/>
      </font>
      <numFmt numFmtId="168" formatCode="_(* #,##0_);_(* \(#,##0\);_(* &quot;-&quot;??_);_(@_)"/>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5"/>
        <color auto="1"/>
        <name val="Arial"/>
        <scheme val="none"/>
      </font>
      <numFmt numFmtId="30" formatCode="@"/>
      <fill>
        <patternFill patternType="none">
          <fgColor indexed="64"/>
          <bgColor auto="1"/>
        </patternFill>
      </fill>
      <alignment horizontal="center" vertical="bottom" textRotation="0" wrapText="0" indent="0" justifyLastLine="0" shrinkToFit="0" readingOrder="0"/>
      <border diagonalUp="0" diagonalDown="0" outline="0">
        <left/>
        <right style="thin">
          <color indexed="64"/>
        </right>
        <top style="thin">
          <color indexed="64"/>
        </top>
        <bottom style="thin">
          <color indexed="64"/>
        </bottom>
      </border>
    </dxf>
    <dxf>
      <border outline="0">
        <bottom style="thin">
          <color indexed="64"/>
        </bottom>
      </border>
    </dxf>
    <dxf>
      <font>
        <b val="0"/>
        <i val="0"/>
        <strike val="0"/>
        <condense val="0"/>
        <extend val="0"/>
        <outline val="0"/>
        <shadow val="0"/>
        <u val="none"/>
        <vertAlign val="baseline"/>
        <sz val="25"/>
        <color auto="1"/>
        <name val="Arial"/>
        <scheme val="none"/>
      </font>
      <numFmt numFmtId="174" formatCode="_([$€-2]* #,##0_);_([$€-2]* \(#,##0\);_([$€-2]* &quot;-&quot;??_)"/>
      <fill>
        <patternFill patternType="none">
          <fgColor indexed="64"/>
          <bgColor auto="1"/>
        </patternFill>
      </fill>
    </dxf>
    <dxf>
      <font>
        <b/>
        <i val="0"/>
        <strike val="0"/>
        <condense val="0"/>
        <extend val="0"/>
        <outline val="0"/>
        <shadow val="0"/>
        <u val="none"/>
        <vertAlign val="baseline"/>
        <sz val="22"/>
        <color theme="0"/>
        <name val="Arial"/>
        <scheme val="none"/>
      </font>
      <numFmt numFmtId="174" formatCode="_([$€-2]* #,##0_);_([$€-2]* \(#,##0\);_([$€-2]* &quot;-&quot;??_)"/>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8"/>
        <color auto="1"/>
        <name val="Arial"/>
        <scheme val="none"/>
      </font>
      <fill>
        <patternFill patternType="none">
          <fgColor indexed="64"/>
          <bgColor auto="1"/>
        </patternFill>
      </fill>
      <alignment vertical="center" textRotation="0" wrapText="0" indent="0" justifyLastLine="0" shrinkToFit="0" readingOrder="0"/>
    </dxf>
    <dxf>
      <font>
        <b val="0"/>
        <i val="0"/>
        <strike val="0"/>
        <condense val="0"/>
        <extend val="0"/>
        <outline val="0"/>
        <shadow val="0"/>
        <u val="none"/>
        <vertAlign val="baseline"/>
        <sz val="18"/>
        <color theme="0"/>
        <name val="Arial"/>
        <scheme val="none"/>
      </font>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ont>
        <b/>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Calibri"/>
        <scheme val="minor"/>
      </font>
      <numFmt numFmtId="168" formatCode="_(* #,##0_);_(* \(#,##0\);_(* &quot;-&quot;??_);_(@_)"/>
      <fill>
        <patternFill patternType="none">
          <fgColor indexed="64"/>
          <bgColor indexed="65"/>
        </patternFill>
      </fill>
      <alignment horizontal="center" vertical="center" textRotation="0" wrapText="1"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8"/>
        <name val="Calibri"/>
        <scheme val="minor"/>
      </font>
    </dxf>
    <dxf>
      <font>
        <strike val="0"/>
        <outline val="0"/>
        <shadow val="0"/>
        <u val="none"/>
        <vertAlign val="baseline"/>
        <sz val="18"/>
        <color theme="0"/>
        <name val="Calibri"/>
        <scheme val="minor"/>
      </font>
      <fill>
        <patternFill patternType="solid">
          <fgColor indexed="64"/>
          <bgColor rgb="FF00539B"/>
        </patternFill>
      </fill>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8"/>
        <color auto="1"/>
        <name val="Calibri"/>
        <scheme val="minor"/>
      </font>
      <numFmt numFmtId="171" formatCode="0.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8"/>
        <color auto="1"/>
        <name val="Calibri"/>
        <scheme val="minor"/>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Calibri"/>
        <scheme val="minor"/>
      </font>
    </dxf>
    <dxf>
      <font>
        <b/>
        <i val="0"/>
        <strike val="0"/>
        <condense val="0"/>
        <extend val="0"/>
        <outline val="0"/>
        <shadow val="0"/>
        <u val="none"/>
        <vertAlign val="baseline"/>
        <sz val="18"/>
        <color auto="1"/>
        <name val="Calibri"/>
        <scheme val="minor"/>
      </font>
      <numFmt numFmtId="30" formatCode="@"/>
      <fill>
        <patternFill patternType="none">
          <fgColor indexed="64"/>
          <bgColor indexed="65"/>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6"/>
        <color auto="1"/>
        <name val="Calibri"/>
        <scheme val="minor"/>
      </font>
      <alignment horizontal="general" vertical="center" textRotation="0" wrapText="0" indent="0" justifyLastLine="0" shrinkToFit="0" readingOrder="0"/>
    </dxf>
    <dxf>
      <border outline="0">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Calibri"/>
        <scheme val="minor"/>
      </font>
    </dxf>
    <dxf>
      <font>
        <b/>
        <i val="0"/>
        <strike val="0"/>
        <condense val="0"/>
        <extend val="0"/>
        <outline val="0"/>
        <shadow val="0"/>
        <u val="none"/>
        <vertAlign val="baseline"/>
        <sz val="18"/>
        <color theme="0"/>
        <name val="Calibri"/>
        <scheme val="minor"/>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strike val="0"/>
        <outline val="0"/>
        <shadow val="0"/>
        <u val="none"/>
        <vertAlign val="baseline"/>
        <sz val="20"/>
        <color auto="1"/>
        <name val="Arial"/>
        <scheme val="none"/>
      </font>
      <numFmt numFmtId="14" formatCode="0.0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20"/>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20"/>
        <color auto="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68" formatCode="_(* #,##0_);_(* \(#,##0\);_(* &quot;-&quot;??_);_(@_)"/>
      <alignment horizontal="center" vertical="center" textRotation="0" wrapText="1" indent="0" justifyLastLine="0" shrinkToFit="0" readingOrder="0"/>
    </dxf>
    <dxf>
      <font>
        <b/>
        <strike val="0"/>
        <outline val="0"/>
        <shadow val="0"/>
        <u val="none"/>
        <vertAlign val="baseline"/>
        <sz val="20"/>
        <color theme="0"/>
        <name val="Arial"/>
        <scheme val="none"/>
      </font>
      <numFmt numFmtId="168" formatCode="_(* #,##0_);_(* \(#,##0\);_(* &quot;-&quot;??_);_(@_)"/>
      <fill>
        <patternFill patternType="solid">
          <fgColor indexed="64"/>
          <bgColor rgb="FF00539B"/>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8"/>
        <color auto="1"/>
        <name val="Arial"/>
        <scheme val="none"/>
      </font>
      <numFmt numFmtId="14" formatCode="0.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8"/>
        <color auto="1"/>
        <name val="Arial"/>
        <scheme val="none"/>
      </font>
      <numFmt numFmtId="3" formatCode="#,##0"/>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0" formatCode="General"/>
      <fill>
        <patternFill patternType="none">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8"/>
        <color auto="1"/>
        <name val="Arial"/>
        <scheme val="none"/>
      </font>
      <fill>
        <patternFill patternType="solid">
          <fgColor indexed="64"/>
          <bgColor indexed="65"/>
        </patternFill>
      </fill>
      <alignment horizontal="left" vertical="bottom"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8"/>
        <color auto="1"/>
        <name val="Arial"/>
        <scheme val="none"/>
      </font>
      <numFmt numFmtId="171" formatCode="0.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bottom/>
      </border>
    </dxf>
    <dxf>
      <font>
        <strike val="0"/>
        <outline val="0"/>
        <shadow val="0"/>
        <u val="none"/>
        <vertAlign val="baseline"/>
        <sz val="18"/>
        <color theme="0"/>
        <name val="Arial"/>
        <scheme val="none"/>
      </font>
      <fill>
        <patternFill patternType="solid">
          <fgColor indexed="64"/>
          <bgColor rgb="FF00539B"/>
        </patternFill>
      </fill>
      <border diagonalUp="0" diagonalDown="0" outline="0">
        <left style="thin">
          <color indexed="64"/>
        </left>
        <right style="thin">
          <color indexed="64"/>
        </right>
        <top/>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3" formatCode="#,##0"/>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22" formatCode="mmm\-yy"/>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35" formatCode="_(* #,##0.00_);_(* \(#,##0.00\);_(* &quot;-&quot;??_);_(@_)"/>
    </dxf>
    <dxf>
      <font>
        <b/>
        <i val="0"/>
        <strike val="0"/>
        <condense val="0"/>
        <extend val="0"/>
        <outline val="0"/>
        <shadow val="0"/>
        <u val="none"/>
        <vertAlign val="baseline"/>
        <sz val="22"/>
        <color theme="0"/>
        <name val="Arial"/>
        <scheme val="none"/>
      </font>
      <numFmt numFmtId="35" formatCode="_(* #,##0.00_);_(* \(#,##0.0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71" formatCode="0.0%"/>
      <fill>
        <patternFill patternType="none">
          <fgColor indexed="64"/>
          <bgColor auto="1"/>
        </patternFill>
      </fill>
      <alignment horizontal="right" vertical="top"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2"/>
        <color auto="1"/>
        <name val="Arial"/>
        <scheme val="none"/>
      </font>
      <numFmt numFmtId="168" formatCode="_(* #,##0_);_(* \(#,##0\);_(* &quot;-&quot;??_);_(@_)"/>
      <fill>
        <patternFill patternType="none">
          <fgColor indexed="64"/>
          <bgColor auto="1"/>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scheme val="none"/>
      </font>
      <numFmt numFmtId="30" formatCode="@"/>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alignment vertical="top"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2"/>
        <color auto="1"/>
        <name val="Arial"/>
        <scheme val="none"/>
      </font>
      <numFmt numFmtId="3" formatCode="#,##0"/>
      <fill>
        <patternFill patternType="none">
          <fgColor indexed="64"/>
          <bgColor auto="1"/>
        </patternFill>
      </fill>
      <alignment vertical="top" textRotation="0" indent="0" justifyLastLine="0" shrinkToFit="0" readingOrder="0"/>
    </dxf>
    <dxf>
      <font>
        <b/>
        <i val="0"/>
        <strike val="0"/>
        <condense val="0"/>
        <extend val="0"/>
        <outline val="0"/>
        <shadow val="0"/>
        <u val="none"/>
        <vertAlign val="baseline"/>
        <sz val="12"/>
        <color theme="0"/>
        <name val="Arial"/>
        <scheme val="none"/>
      </font>
      <numFmt numFmtId="3" formatCode="#,##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4"/>
        <color auto="1"/>
        <name val="Arial"/>
        <scheme val="none"/>
      </font>
      <numFmt numFmtId="3" formatCode="#,##0"/>
      <fill>
        <patternFill patternType="none">
          <fgColor indexed="64"/>
          <bgColor auto="1"/>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font>
        <b val="0"/>
        <i val="0"/>
        <strike val="0"/>
        <condense val="0"/>
        <extend val="0"/>
        <outline val="0"/>
        <shadow val="0"/>
        <u val="none"/>
        <vertAlign val="baseline"/>
        <sz val="14"/>
        <color auto="1"/>
        <name val="Arial"/>
        <scheme val="none"/>
      </font>
      <numFmt numFmtId="22" formatCode="mmm\-yy"/>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fill>
        <patternFill patternType="none">
          <fgColor indexed="64"/>
          <bgColor auto="1"/>
        </patternFill>
      </fill>
      <border diagonalUp="0" diagonalDown="0" outline="0">
        <left/>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4"/>
        <color auto="1"/>
        <name val="Arial"/>
        <scheme val="none"/>
      </font>
      <numFmt numFmtId="2" formatCode="0.00"/>
      <fill>
        <patternFill patternType="none">
          <fgColor indexed="64"/>
          <bgColor auto="1"/>
        </patternFill>
      </fill>
    </dxf>
    <dxf>
      <font>
        <b/>
        <i val="0"/>
        <strike val="0"/>
        <condense val="0"/>
        <extend val="0"/>
        <outline val="0"/>
        <shadow val="0"/>
        <u val="none"/>
        <vertAlign val="baseline"/>
        <sz val="14"/>
        <color theme="0"/>
        <name val="Arial"/>
        <scheme val="none"/>
      </font>
      <numFmt numFmtId="2" formatCode="0.00"/>
      <fill>
        <patternFill patternType="solid">
          <fgColor indexed="64"/>
          <bgColor rgb="FF00539B"/>
        </patternFill>
      </fill>
      <alignment horizontal="center" vertical="center" textRotation="0" wrapText="0" indent="0" justifyLastLine="0" shrinkToFit="0" readingOrder="0"/>
      <border diagonalUp="0" diagonalDown="0" outline="0">
        <left style="thin">
          <color indexed="64"/>
        </left>
        <right style="thin">
          <color indexed="64"/>
        </right>
        <top/>
        <bottom/>
      </border>
    </dxf>
    <dxf>
      <fill>
        <patternFill>
          <bgColor rgb="FFFFFF00"/>
        </patternFill>
      </fill>
    </dxf>
    <dxf>
      <fill>
        <patternFill>
          <bgColor rgb="FFFFFF00"/>
        </patternFill>
      </fill>
    </dxf>
    <dxf>
      <font>
        <b/>
        <i val="0"/>
        <strike val="0"/>
        <condense val="0"/>
        <extend val="0"/>
        <outline val="0"/>
        <shadow val="0"/>
        <u val="none"/>
        <vertAlign val="baseline"/>
        <sz val="20"/>
        <color auto="1"/>
        <name val="Arial"/>
        <scheme val="none"/>
      </font>
      <numFmt numFmtId="2" formatCode="0.00"/>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171"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20"/>
        <color auto="1"/>
        <name val="Arial"/>
        <scheme val="none"/>
      </font>
      <numFmt numFmtId="3" formatCode="#,##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20"/>
        <color auto="1"/>
        <name val="Arial"/>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2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auto="1"/>
        <name val="Arial"/>
        <scheme val="none"/>
      </font>
      <numFmt numFmtId="14" formatCode="0.00%"/>
      <fill>
        <patternFill patternType="none">
          <fgColor indexed="64"/>
          <bgColor auto="1"/>
        </patternFill>
      </fill>
      <alignment horizontal="center" vertical="center" textRotation="0" wrapText="1" indent="0" justifyLastLine="0" shrinkToFit="0" readingOrder="0"/>
    </dxf>
    <dxf>
      <font>
        <b/>
        <i val="0"/>
        <strike val="0"/>
        <condense val="0"/>
        <extend val="0"/>
        <outline val="0"/>
        <shadow val="0"/>
        <u val="none"/>
        <vertAlign val="baseline"/>
        <sz val="20"/>
        <color theme="0"/>
        <name val="Arial"/>
        <scheme val="none"/>
      </font>
      <numFmt numFmtId="14" formatCode="0.00%"/>
      <fill>
        <patternFill patternType="solid">
          <fgColor indexed="64"/>
          <bgColor theme="4" tint="-0.249977111117893"/>
        </patternFill>
      </fill>
      <alignment horizontal="right" vertical="center"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color rgb="FF9C6500"/>
      </font>
      <fill>
        <patternFill>
          <bgColor rgb="FFFFEB9C"/>
        </patternFill>
      </fill>
    </dxf>
    <dxf>
      <fill>
        <patternFill>
          <bgColor rgb="FFFFFF00"/>
        </patternFill>
      </fill>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200" formatCode="#,##0.00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3" formatCode="#,##0"/>
      <fill>
        <patternFill patternType="none">
          <fgColor indexed="64"/>
          <bgColor auto="1"/>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1"/>
        <color auto="1"/>
        <name val="Arial"/>
        <scheme val="none"/>
      </font>
      <numFmt numFmtId="0" formatCode="General"/>
      <fill>
        <patternFill patternType="none">
          <fgColor indexed="64"/>
          <bgColor auto="1"/>
        </patternFill>
      </fill>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auto="1"/>
        <name val="Arial"/>
        <scheme val="none"/>
      </font>
      <numFmt numFmtId="174" formatCode="_([$€-2]* #,##0_);_([$€-2]* \(#,##0\);_([$€-2]* &quot;-&quot;??_)"/>
      <fill>
        <patternFill patternType="none">
          <fgColor indexed="64"/>
          <bgColor auto="1"/>
        </patternFill>
      </fill>
      <alignment horizontal="center" vertical="top" textRotation="0" wrapText="0" indent="0" justifyLastLine="0" shrinkToFit="0" readingOrder="0"/>
    </dxf>
    <dxf>
      <font>
        <b/>
        <i val="0"/>
        <strike val="0"/>
        <condense val="0"/>
        <extend val="0"/>
        <outline val="0"/>
        <shadow val="0"/>
        <u val="none"/>
        <vertAlign val="baseline"/>
        <sz val="11"/>
        <color theme="0"/>
        <name val="Arial"/>
        <scheme val="none"/>
      </font>
      <numFmt numFmtId="174" formatCode="_([$€-2]* #,##0_);_([$€-2]* \(#,##0\);_([$€-2]* &quot;-&quot;??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71" formatCode="0.0%"/>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color auto="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1"/>
        <color theme="0"/>
        <name val="Arial"/>
        <scheme val="none"/>
      </font>
      <numFmt numFmtId="168" formatCode="_(* #,##0_);_(* \(#,##0\);_(* &quot;-&quot;??_);_(@_)"/>
      <fill>
        <patternFill patternType="solid">
          <fgColor indexed="64"/>
          <bgColor theme="4" tint="-0.249977111117893"/>
        </patternFill>
      </fill>
      <alignment horizontal="center" vertical="top"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
      <font>
        <b/>
        <i val="0"/>
        <strike val="0"/>
        <condense val="0"/>
        <extend val="0"/>
        <outline val="0"/>
        <shadow val="0"/>
        <u val="none"/>
        <vertAlign val="baseline"/>
        <sz val="22"/>
        <color auto="1"/>
        <name val="Arial"/>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22"/>
        <color auto="1"/>
        <name val="Arial"/>
        <scheme val="none"/>
      </font>
      <numFmt numFmtId="13" formatCode="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22"/>
        <color auto="1"/>
        <name val="Arial"/>
        <scheme val="none"/>
      </font>
      <numFmt numFmtId="6" formatCode="#,##0_);[Red]\(#,##0\)"/>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22"/>
        <color auto="1"/>
        <name val="Arial"/>
        <scheme val="none"/>
      </font>
      <numFmt numFmtId="30" formatCode="@"/>
      <fill>
        <patternFill patternType="solid">
          <fgColor indexed="64"/>
          <bgColor theme="0"/>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2"/>
        <color auto="1"/>
        <name val="Arial"/>
        <scheme val="none"/>
      </font>
      <numFmt numFmtId="171" formatCode="0.0%"/>
      <border outline="0">
        <bottom style="thin">
          <color indexed="64"/>
        </bottom>
      </border>
    </dxf>
    <dxf>
      <font>
        <b/>
        <i val="0"/>
        <strike val="0"/>
        <condense val="0"/>
        <extend val="0"/>
        <outline val="0"/>
        <shadow val="0"/>
        <u val="none"/>
        <vertAlign val="baseline"/>
        <sz val="22"/>
        <color theme="0"/>
        <name val="Arial"/>
        <scheme val="none"/>
      </font>
      <numFmt numFmtId="171" formatCode="0.0%"/>
      <fill>
        <patternFill patternType="solid">
          <fgColor indexed="64"/>
          <bgColor theme="4" tint="-0.249977111117893"/>
        </patternFill>
      </fill>
      <alignment horizontal="center" vertical="bottom" textRotation="0" wrapText="0" indent="0" justifyLastLine="0" shrinkToFit="0" readingOrder="0"/>
      <border diagonalUp="0" diagonalDown="0" outline="0">
        <left style="thin">
          <color indexed="64"/>
        </left>
        <right style="thin">
          <color indexed="64"/>
        </right>
        <top/>
        <bottom/>
      </border>
      <protection locked="1" hidden="0"/>
    </dxf>
    <dxf>
      <font>
        <color rgb="FF9C0006"/>
      </font>
      <fill>
        <patternFill>
          <bgColor rgb="FFFFC7CE"/>
        </patternFill>
      </fill>
    </dxf>
    <dxf>
      <fill>
        <patternFill>
          <bgColor rgb="FFFFFF00"/>
        </patternFill>
      </fill>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171" formatCode="0.0%"/>
      <fill>
        <patternFill patternType="solid">
          <fgColor indexed="64"/>
          <bgColor theme="0"/>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val="0"/>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center"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b/>
        <i val="0"/>
        <strike val="0"/>
        <condense val="0"/>
        <extend val="0"/>
        <outline val="0"/>
        <shadow val="0"/>
        <u val="none"/>
        <vertAlign val="baseline"/>
        <sz val="14"/>
        <color auto="1"/>
        <name val="Arial"/>
        <scheme val="none"/>
      </font>
      <numFmt numFmtId="3" formatCode="#,##0"/>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ont>
        <strike val="0"/>
        <outline val="0"/>
        <shadow val="0"/>
        <u val="none"/>
        <vertAlign val="baseline"/>
        <sz val="14"/>
        <color auto="1"/>
        <name val="Arial"/>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4"/>
        <color auto="1"/>
        <name val="Arial"/>
        <scheme val="none"/>
      </font>
      <numFmt numFmtId="174" formatCode="_([$€-2]* #,##0_);_([$€-2]* \(#,##0\);_([$€-2]* &quot;-&quot;??_)"/>
      <fill>
        <patternFill patternType="none">
          <fgColor indexed="64"/>
          <bgColor indexed="65"/>
        </patternFill>
      </fill>
      <alignment horizontal="center" vertical="center" textRotation="0" wrapText="1" indent="0" justifyLastLine="0" shrinkToFit="0" readingOrder="0"/>
      <protection locked="1" hidden="0"/>
    </dxf>
    <dxf>
      <font>
        <b/>
        <i val="0"/>
        <strike val="0"/>
        <condense val="0"/>
        <extend val="0"/>
        <outline val="0"/>
        <shadow val="0"/>
        <u val="none"/>
        <vertAlign val="baseline"/>
        <sz val="14"/>
        <color theme="0"/>
        <name val="Arial"/>
        <scheme val="none"/>
      </font>
      <numFmt numFmtId="199" formatCode="#,##0.0"/>
      <fill>
        <patternFill patternType="solid">
          <fgColor indexed="64"/>
          <bgColor theme="4" tint="-0.249977111117893"/>
        </patternFill>
      </fill>
      <alignment horizontal="center"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protection locked="1" hidden="0"/>
    </dxf>
    <dxf>
      <fill>
        <patternFill>
          <bgColor rgb="FFFFFF00"/>
        </patternFill>
      </fill>
    </dxf>
    <dxf>
      <fill>
        <patternFill patternType="none">
          <bgColor auto="1"/>
        </patternFill>
      </fill>
    </dxf>
    <dxf>
      <font>
        <b/>
        <strike val="0"/>
        <outline val="0"/>
        <shadow val="0"/>
        <u val="none"/>
        <vertAlign val="baseline"/>
        <sz val="10"/>
        <color auto="1"/>
        <name val="Arial"/>
        <scheme val="none"/>
      </font>
      <numFmt numFmtId="35" formatCode="_(* #,##0.00_);_(* \(#,##0.00\);_(* &quot;-&quot;??_);_(@_)"/>
      <fill>
        <patternFill patternType="solid">
          <fgColor indexed="64"/>
          <bgColor theme="0"/>
        </patternFill>
      </fill>
      <alignment horizontal="center" vertical="top" textRotation="0" wrapText="0" indent="0" justifyLastLine="0" shrinkToFit="0" readingOrder="0"/>
      <border diagonalUp="0" diagonalDown="0" outline="0">
        <left style="thin">
          <color indexed="64"/>
        </left>
        <right style="thin">
          <color indexed="64"/>
        </right>
        <top style="thin">
          <color indexed="64"/>
        </top>
        <bottom/>
      </border>
    </dxf>
    <dxf>
      <font>
        <b/>
        <i val="0"/>
        <strike val="0"/>
        <condense val="0"/>
        <extend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10"/>
        <color auto="1"/>
        <name val="Arial"/>
        <scheme val="none"/>
      </font>
      <numFmt numFmtId="168" formatCode="_(* #,##0_);_(* \(#,##0\);_(* &quot;-&quot;??_);_(@_)"/>
      <fill>
        <patternFill patternType="solid">
          <fgColor indexed="64"/>
          <bgColor theme="0"/>
        </patternFill>
      </fill>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right" vertical="top"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al="none"/>
        <vertAlign val="baseline"/>
        <sz val="9"/>
        <color theme="1"/>
        <name val="Arial"/>
        <scheme val="none"/>
      </font>
      <numFmt numFmtId="168" formatCode="_(* #,##0_);_(* \(#,##0\);_(* &quot;-&quot;??_);_(@_)"/>
      <alignment horizontal="center" vertical="top"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theme="1"/>
        <name val="Arial"/>
        <scheme val="none"/>
      </font>
      <numFmt numFmtId="168" formatCode="_(* #,##0_);_(* \(#,##0\);_(* &quot;-&quot;??_);_(@_)"/>
      <alignment horizontal="center" vertical="top" textRotation="0" wrapText="0" indent="0" justifyLastLine="0" shrinkToFit="0" readingOrder="0"/>
    </dxf>
    <dxf>
      <font>
        <b/>
        <strike val="0"/>
        <outline val="0"/>
        <shadow val="0"/>
        <u val="none"/>
        <vertAlign val="baseline"/>
        <sz val="10"/>
        <color theme="0"/>
        <name val="Arial"/>
        <scheme val="none"/>
      </font>
      <numFmt numFmtId="168" formatCode="_(* #,##0_);_(* \(#,##0\);_(* &quot;-&quot;??_);_(@_)"/>
      <fill>
        <patternFill patternType="solid">
          <fgColor indexed="64"/>
          <bgColor theme="4" tint="-0.249977111117893"/>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FFFF00"/>
        </patternFill>
      </fill>
    </dxf>
  </dxfs>
  <tableStyles count="2" defaultTableStyle="TableStyleMedium9" defaultPivotStyle="PivotStyleLight16">
    <tableStyle name="Estilo de tabla 1" pivot="0" count="0" xr9:uid="{00000000-0011-0000-FFFF-FFFF00000000}"/>
    <tableStyle name="Estilo de tabla 2" pivot="0" count="0" xr9:uid="{00000000-0011-0000-FFFF-FFFF01000000}"/>
  </tableStyles>
  <colors>
    <mruColors>
      <color rgb="FFCC66FF"/>
      <color rgb="FFFF00FF"/>
      <color rgb="FF00539B"/>
      <color rgb="FFFF99FF"/>
      <color rgb="FF00A94F"/>
      <color rgb="FFFF66FF"/>
      <color rgb="FFFF3300"/>
      <color rgb="FFFFCCFF"/>
      <color rgb="FF9999FF"/>
      <color rgb="FF4BACC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2.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6" Type="http://schemas.openxmlformats.org/officeDocument/2006/relationships/worksheet" Target="worksheets/sheet16.xml"/><Relationship Id="rId107" Type="http://schemas.openxmlformats.org/officeDocument/2006/relationships/externalLink" Target="externalLinks/externalLink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1.xml"/><Relationship Id="rId123" Type="http://schemas.openxmlformats.org/officeDocument/2006/relationships/customXml" Target="../customXml/item8.xml"/><Relationship Id="rId128" Type="http://schemas.openxmlformats.org/officeDocument/2006/relationships/customXml" Target="../customXml/item13.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sharedStrings" Target="sharedStrings.xml"/><Relationship Id="rId118" Type="http://schemas.openxmlformats.org/officeDocument/2006/relationships/customXml" Target="../customXml/item3.xml"/><Relationship Id="rId134" Type="http://schemas.openxmlformats.org/officeDocument/2006/relationships/customXml" Target="../customXml/item1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2.xml"/><Relationship Id="rId108" Type="http://schemas.openxmlformats.org/officeDocument/2006/relationships/externalLink" Target="externalLinks/externalLink7.xml"/><Relationship Id="rId124" Type="http://schemas.openxmlformats.org/officeDocument/2006/relationships/customXml" Target="../customXml/item9.xml"/><Relationship Id="rId129" Type="http://schemas.openxmlformats.org/officeDocument/2006/relationships/customXml" Target="../customXml/item14.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powerPivotData" Target="model/item.data"/><Relationship Id="rId119" Type="http://schemas.openxmlformats.org/officeDocument/2006/relationships/customXml" Target="../customXml/item4.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customXml" Target="../customXml/item15.xml"/><Relationship Id="rId135" Type="http://schemas.openxmlformats.org/officeDocument/2006/relationships/customXml" Target="../customXml/item20.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externalLink" Target="externalLinks/externalLink8.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externalLink" Target="externalLinks/externalLink3.xml"/><Relationship Id="rId120" Type="http://schemas.openxmlformats.org/officeDocument/2006/relationships/customXml" Target="../customXml/item5.xml"/><Relationship Id="rId125" Type="http://schemas.openxmlformats.org/officeDocument/2006/relationships/customXml" Target="../customXml/item10.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theme" Target="theme/theme1.xml"/><Relationship Id="rId115" Type="http://schemas.openxmlformats.org/officeDocument/2006/relationships/calcChain" Target="calcChain.xml"/><Relationship Id="rId131" Type="http://schemas.openxmlformats.org/officeDocument/2006/relationships/customXml" Target="../customXml/item16.xml"/><Relationship Id="rId136" Type="http://schemas.openxmlformats.org/officeDocument/2006/relationships/customXml" Target="../customXml/item21.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externalLink" Target="externalLinks/externalLink4.xml"/><Relationship Id="rId126" Type="http://schemas.openxmlformats.org/officeDocument/2006/relationships/customXml" Target="../customXml/item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customXml" Target="../customXml/item6.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connections" Target="connections.xml"/><Relationship Id="rId132" Type="http://schemas.openxmlformats.org/officeDocument/2006/relationships/customXml" Target="../customXml/item17.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5.xml"/><Relationship Id="rId127" Type="http://schemas.openxmlformats.org/officeDocument/2006/relationships/customXml" Target="../customXml/item1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styles" Target="styles.xml"/><Relationship Id="rId133" Type="http://schemas.openxmlformats.org/officeDocument/2006/relationships/customXml" Target="../customXml/item18.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7.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51.xml"/></Relationships>
</file>

<file path=xl/charts/_rels/chart16.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57.xml"/><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60.xml"/><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3" Type="http://schemas.openxmlformats.org/officeDocument/2006/relationships/chartUserShapes" Target="../drawings/drawing65.xml"/><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3" Type="http://schemas.openxmlformats.org/officeDocument/2006/relationships/chartUserShapes" Target="../drawings/drawing73.xml"/><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78.xml"/><Relationship Id="rId2" Type="http://schemas.microsoft.com/office/2011/relationships/chartColorStyle" Target="colors29.xml"/><Relationship Id="rId1" Type="http://schemas.microsoft.com/office/2011/relationships/chartStyle" Target="style29.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80.xml"/><Relationship Id="rId2" Type="http://schemas.microsoft.com/office/2011/relationships/chartColorStyle" Target="colors30.xml"/><Relationship Id="rId1" Type="http://schemas.microsoft.com/office/2011/relationships/chartStyle" Target="style30.xml"/></Relationships>
</file>

<file path=xl/charts/_rels/chart3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85.xml"/><Relationship Id="rId2" Type="http://schemas.microsoft.com/office/2011/relationships/chartColorStyle" Target="colors34.xml"/><Relationship Id="rId1" Type="http://schemas.microsoft.com/office/2011/relationships/chartStyle" Target="style34.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88.xml"/><Relationship Id="rId2" Type="http://schemas.microsoft.com/office/2011/relationships/chartColorStyle" Target="colors35.xml"/><Relationship Id="rId1" Type="http://schemas.microsoft.com/office/2011/relationships/chartStyle" Target="style35.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90.xml"/><Relationship Id="rId2" Type="http://schemas.microsoft.com/office/2011/relationships/chartColorStyle" Target="colors36.xml"/><Relationship Id="rId1" Type="http://schemas.microsoft.com/office/2011/relationships/chartStyle" Target="style36.xml"/></Relationships>
</file>

<file path=xl/charts/_rels/chart3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93.xml"/><Relationship Id="rId2" Type="http://schemas.microsoft.com/office/2011/relationships/chartColorStyle" Target="colors38.xml"/><Relationship Id="rId1" Type="http://schemas.microsoft.com/office/2011/relationships/chartStyle" Target="style38.xml"/></Relationships>
</file>

<file path=xl/charts/_rels/chart4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2.xml.rels><?xml version="1.0" encoding="UTF-8" standalone="yes"?>
<Relationships xmlns="http://schemas.openxmlformats.org/package/2006/relationships"><Relationship Id="rId3" Type="http://schemas.openxmlformats.org/officeDocument/2006/relationships/chartUserShapes" Target="../drawings/drawing96.xml"/><Relationship Id="rId2" Type="http://schemas.microsoft.com/office/2011/relationships/chartColorStyle" Target="colors40.xml"/><Relationship Id="rId1" Type="http://schemas.microsoft.com/office/2011/relationships/chartStyle" Target="style40.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98.xml"/><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102.xml"/><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3" Type="http://schemas.openxmlformats.org/officeDocument/2006/relationships/chartUserShapes" Target="../drawings/drawing109.xml"/><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3" Type="http://schemas.openxmlformats.org/officeDocument/2006/relationships/chartUserShapes" Target="../drawings/drawing114.xml"/><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119.xml"/></Relationships>
</file>

<file path=xl/charts/_rels/chart52.xml.rels><?xml version="1.0" encoding="UTF-8" standalone="yes"?>
<Relationships xmlns="http://schemas.openxmlformats.org/package/2006/relationships"><Relationship Id="rId3" Type="http://schemas.openxmlformats.org/officeDocument/2006/relationships/chartUserShapes" Target="../drawings/drawing121.xml"/><Relationship Id="rId2" Type="http://schemas.microsoft.com/office/2011/relationships/chartColorStyle" Target="colors49.xml"/><Relationship Id="rId1" Type="http://schemas.microsoft.com/office/2011/relationships/chartStyle" Target="style4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123.xml"/><Relationship Id="rId2" Type="http://schemas.microsoft.com/office/2011/relationships/chartColorStyle" Target="colors50.xml"/><Relationship Id="rId1" Type="http://schemas.microsoft.com/office/2011/relationships/chartStyle" Target="style50.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125.xml"/></Relationships>
</file>

<file path=xl/charts/_rels/chart55.xml.rels><?xml version="1.0" encoding="UTF-8" standalone="yes"?>
<Relationships xmlns="http://schemas.openxmlformats.org/package/2006/relationships"><Relationship Id="rId3" Type="http://schemas.openxmlformats.org/officeDocument/2006/relationships/chartUserShapes" Target="../drawings/drawing127.xml"/><Relationship Id="rId2" Type="http://schemas.microsoft.com/office/2011/relationships/chartColorStyle" Target="colors51.xml"/><Relationship Id="rId1" Type="http://schemas.microsoft.com/office/2011/relationships/chartStyle" Target="style51.xml"/></Relationships>
</file>

<file path=xl/charts/_rels/chart56.xml.rels><?xml version="1.0" encoding="UTF-8" standalone="yes"?>
<Relationships xmlns="http://schemas.openxmlformats.org/package/2006/relationships"><Relationship Id="rId3" Type="http://schemas.openxmlformats.org/officeDocument/2006/relationships/chartUserShapes" Target="../drawings/drawing130.xml"/><Relationship Id="rId2" Type="http://schemas.microsoft.com/office/2011/relationships/chartColorStyle" Target="colors52.xml"/><Relationship Id="rId1" Type="http://schemas.microsoft.com/office/2011/relationships/chartStyle" Target="style52.xml"/></Relationships>
</file>

<file path=xl/charts/_rels/chart5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8.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r>
              <a:rPr lang="es-DO" sz="1800" b="1">
                <a:solidFill>
                  <a:sysClr val="windowText" lastClr="000000"/>
                </a:solidFill>
              </a:rPr>
              <a:t>Empresas y Empleados Afiliados Activos al SDSS por Sector</a:t>
            </a:r>
          </a:p>
        </c:rich>
      </c:tx>
      <c:layout>
        <c:manualLayout>
          <c:xMode val="edge"/>
          <c:yMode val="edge"/>
          <c:x val="0.27481086700893764"/>
          <c:y val="3.5665330566073607E-2"/>
        </c:manualLayout>
      </c:layout>
      <c:overlay val="0"/>
      <c:spPr>
        <a:noFill/>
        <a:ln>
          <a:noFill/>
        </a:ln>
        <a:effectLst/>
      </c:spPr>
      <c:txPr>
        <a:bodyPr rot="0" spcFirstLastPara="1" vertOverflow="ellipsis" vert="horz" wrap="square" anchor="ctr" anchorCtr="1"/>
        <a:lstStyle/>
        <a:p>
          <a:pPr>
            <a:defRPr sz="18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1.3403033894946868E-2"/>
          <c:y val="0.16039595050618671"/>
          <c:w val="0.96878943142278129"/>
          <c:h val="0.71595144356955376"/>
        </c:manualLayout>
      </c:layout>
      <c:lineChart>
        <c:grouping val="standard"/>
        <c:varyColors val="0"/>
        <c:ser>
          <c:idx val="0"/>
          <c:order val="0"/>
          <c:tx>
            <c:strRef>
              <c:f>'II.3. Empl x sector '!$F$4</c:f>
              <c:strCache>
                <c:ptCount val="1"/>
                <c:pt idx="0">
                  <c:v> Total Empresas </c:v>
                </c:pt>
              </c:strCache>
            </c:strRef>
          </c:tx>
          <c:spPr>
            <a:ln w="28575" cap="rnd">
              <a:solidFill>
                <a:schemeClr val="accent3">
                  <a:lumMod val="75000"/>
                </a:schemeClr>
              </a:solidFill>
              <a:round/>
            </a:ln>
            <a:effectLst/>
          </c:spPr>
          <c:marker>
            <c:symbol val="circle"/>
            <c:size val="8"/>
            <c:spPr>
              <a:solidFill>
                <a:schemeClr val="bg1"/>
              </a:solidFill>
              <a:ln w="9525">
                <a:solidFill>
                  <a:schemeClr val="accent6"/>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Feb.25 </c:v>
                </c:pt>
              </c:strCache>
            </c:strRef>
          </c:cat>
          <c:val>
            <c:numRef>
              <c:f>'II.3. Empl x sector '!$F$5:$F$22</c:f>
              <c:numCache>
                <c:formatCode>_(* #,##0_);_(* \(#,##0\);_(* "-"??_);_(@_)</c:formatCode>
                <c:ptCount val="18"/>
                <c:pt idx="0">
                  <c:v>41757</c:v>
                </c:pt>
                <c:pt idx="1">
                  <c:v>41671</c:v>
                </c:pt>
                <c:pt idx="2">
                  <c:v>44179</c:v>
                </c:pt>
                <c:pt idx="3">
                  <c:v>47222</c:v>
                </c:pt>
                <c:pt idx="4">
                  <c:v>51351</c:v>
                </c:pt>
                <c:pt idx="5">
                  <c:v>59335</c:v>
                </c:pt>
                <c:pt idx="6">
                  <c:v>65666</c:v>
                </c:pt>
                <c:pt idx="7">
                  <c:v>70019</c:v>
                </c:pt>
                <c:pt idx="8">
                  <c:v>74822</c:v>
                </c:pt>
                <c:pt idx="9">
                  <c:v>79602</c:v>
                </c:pt>
                <c:pt idx="10">
                  <c:v>85513</c:v>
                </c:pt>
                <c:pt idx="11">
                  <c:v>91463</c:v>
                </c:pt>
                <c:pt idx="12">
                  <c:v>92323</c:v>
                </c:pt>
                <c:pt idx="13">
                  <c:v>104145</c:v>
                </c:pt>
                <c:pt idx="14">
                  <c:v>99457</c:v>
                </c:pt>
                <c:pt idx="15">
                  <c:v>105176</c:v>
                </c:pt>
                <c:pt idx="16">
                  <c:v>110808</c:v>
                </c:pt>
                <c:pt idx="17">
                  <c:v>111364</c:v>
                </c:pt>
              </c:numCache>
            </c:numRef>
          </c:val>
          <c:smooth val="0"/>
          <c:extLst>
            <c:ext xmlns:c16="http://schemas.microsoft.com/office/drawing/2014/chart" uri="{C3380CC4-5D6E-409C-BE32-E72D297353CC}">
              <c16:uniqueId val="{00000000-8A68-4BCA-8D98-5AC38135E727}"/>
            </c:ext>
          </c:extLst>
        </c:ser>
        <c:ser>
          <c:idx val="1"/>
          <c:order val="1"/>
          <c:tx>
            <c:strRef>
              <c:f>'II.3. Empl x sector '!$J$4</c:f>
              <c:strCache>
                <c:ptCount val="1"/>
                <c:pt idx="0">
                  <c:v> Total  Empleados </c:v>
                </c:pt>
              </c:strCache>
            </c:strRef>
          </c:tx>
          <c:spPr>
            <a:ln w="28575" cap="rnd">
              <a:solidFill>
                <a:schemeClr val="accent5"/>
              </a:solidFill>
              <a:round/>
            </a:ln>
            <a:effectLst/>
          </c:spPr>
          <c:marker>
            <c:symbol val="circle"/>
            <c:size val="8"/>
            <c:spPr>
              <a:solidFill>
                <a:schemeClr val="bg1"/>
              </a:solidFill>
              <a:ln w="9525">
                <a:solidFill>
                  <a:schemeClr val="accent5"/>
                </a:solidFill>
              </a:ln>
              <a:effectLst/>
            </c:spPr>
          </c:marker>
          <c:dLbls>
            <c:dLbl>
              <c:idx val="10"/>
              <c:layout>
                <c:manualLayout>
                  <c:x val="-3.625599964561392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A68-4BCA-8D98-5AC38135E727}"/>
                </c:ext>
              </c:extLst>
            </c:dLbl>
            <c:dLbl>
              <c:idx val="11"/>
              <c:layout>
                <c:manualLayout>
                  <c:x val="-3.3245224093823716E-2"/>
                  <c:y val="-2.741021569834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A68-4BCA-8D98-5AC38135E727}"/>
                </c:ext>
              </c:extLst>
            </c:dLbl>
            <c:dLbl>
              <c:idx val="12"/>
              <c:layout>
                <c:manualLayout>
                  <c:x val="-3.4005648028173775E-2"/>
                  <c:y val="-4.39162697255435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A68-4BCA-8D98-5AC38135E727}"/>
                </c:ext>
              </c:extLst>
            </c:dLbl>
            <c:dLbl>
              <c:idx val="13"/>
              <c:layout>
                <c:manualLayout>
                  <c:x val="-3.6255999645613921E-2"/>
                  <c:y val="-3.56858170506464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A68-4BCA-8D98-5AC38135E727}"/>
                </c:ext>
              </c:extLst>
            </c:dLbl>
            <c:dLbl>
              <c:idx val="14"/>
              <c:layout>
                <c:manualLayout>
                  <c:x val="-3.6255999645613921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A68-4BCA-8D98-5AC38135E727}"/>
                </c:ext>
              </c:extLst>
            </c:dLbl>
            <c:dLbl>
              <c:idx val="15"/>
              <c:layout>
                <c:manualLayout>
                  <c:x val="-3.4005648028173692E-2"/>
                  <c:y val="-3.56858170506464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A68-4BCA-8D98-5AC38135E727}"/>
                </c:ext>
              </c:extLst>
            </c:dLbl>
            <c:dLbl>
              <c:idx val="17"/>
              <c:layout>
                <c:manualLayout>
                  <c:x val="-8.3868355099190658E-3"/>
                  <c:y val="-4.17410948631421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D5-42DA-82A4-9E9883495D55}"/>
                </c:ext>
              </c:extLst>
            </c:dLbl>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Feb.25 </c:v>
                </c:pt>
              </c:strCache>
            </c:strRef>
          </c:cat>
          <c:val>
            <c:numRef>
              <c:f>'II.3. Empl x sector '!$J$5:$J$22</c:f>
              <c:numCache>
                <c:formatCode>_(* #,##0_);_(* \(#,##0\);_(* "-"??_);_(@_)</c:formatCode>
                <c:ptCount val="18"/>
                <c:pt idx="0">
                  <c:v>1188229</c:v>
                </c:pt>
                <c:pt idx="1">
                  <c:v>1227725</c:v>
                </c:pt>
                <c:pt idx="2">
                  <c:v>1299087</c:v>
                </c:pt>
                <c:pt idx="3">
                  <c:v>1363921</c:v>
                </c:pt>
                <c:pt idx="4">
                  <c:v>1427902</c:v>
                </c:pt>
                <c:pt idx="5">
                  <c:v>1526658</c:v>
                </c:pt>
                <c:pt idx="6">
                  <c:v>1651202</c:v>
                </c:pt>
                <c:pt idx="7">
                  <c:v>1759458</c:v>
                </c:pt>
                <c:pt idx="8">
                  <c:v>1888238</c:v>
                </c:pt>
                <c:pt idx="9">
                  <c:v>2050322</c:v>
                </c:pt>
                <c:pt idx="10">
                  <c:v>2173990</c:v>
                </c:pt>
                <c:pt idx="11">
                  <c:v>2255713</c:v>
                </c:pt>
                <c:pt idx="12">
                  <c:v>2117050</c:v>
                </c:pt>
                <c:pt idx="13">
                  <c:v>2352043</c:v>
                </c:pt>
                <c:pt idx="14">
                  <c:v>2405039</c:v>
                </c:pt>
                <c:pt idx="15">
                  <c:v>2445968</c:v>
                </c:pt>
                <c:pt idx="16">
                  <c:v>2515541</c:v>
                </c:pt>
                <c:pt idx="17">
                  <c:v>2521184</c:v>
                </c:pt>
              </c:numCache>
            </c:numRef>
          </c:val>
          <c:smooth val="0"/>
          <c:extLst>
            <c:ext xmlns:c16="http://schemas.microsoft.com/office/drawing/2014/chart" uri="{C3380CC4-5D6E-409C-BE32-E72D297353CC}">
              <c16:uniqueId val="{00000001-8A68-4BCA-8D98-5AC38135E727}"/>
            </c:ext>
          </c:extLst>
        </c:ser>
        <c:dLbls>
          <c:showLegendKey val="0"/>
          <c:showVal val="0"/>
          <c:showCatName val="0"/>
          <c:showSerName val="0"/>
          <c:showPercent val="0"/>
          <c:showBubbleSize val="0"/>
        </c:dLbls>
        <c:marker val="1"/>
        <c:smooth val="0"/>
        <c:axId val="266227407"/>
        <c:axId val="266227823"/>
      </c:lineChart>
      <c:lineChart>
        <c:grouping val="standard"/>
        <c:varyColors val="0"/>
        <c:ser>
          <c:idx val="2"/>
          <c:order val="2"/>
          <c:tx>
            <c:strRef>
              <c:f>'II.3. Empl x sector '!$L$4</c:f>
              <c:strCache>
                <c:ptCount val="1"/>
                <c:pt idx="0">
                  <c:v> Relación Promedio Empleados / Empresas </c:v>
                </c:pt>
              </c:strCache>
            </c:strRef>
          </c:tx>
          <c:spPr>
            <a:ln w="28575" cap="rnd">
              <a:solidFill>
                <a:schemeClr val="tx2">
                  <a:lumMod val="60000"/>
                  <a:lumOff val="40000"/>
                </a:schemeClr>
              </a:solidFill>
              <a:round/>
            </a:ln>
            <a:effectLst/>
          </c:spPr>
          <c:marker>
            <c:symbol val="circle"/>
            <c:size val="8"/>
            <c:spPr>
              <a:solidFill>
                <a:schemeClr val="bg1"/>
              </a:solidFill>
              <a:ln w="9525">
                <a:solidFill>
                  <a:schemeClr val="accent4"/>
                </a:solidFill>
              </a:ln>
              <a:effectLst/>
            </c:spPr>
          </c:marker>
          <c:dLbls>
            <c:dLbl>
              <c:idx val="0"/>
              <c:layout>
                <c:manualLayout>
                  <c:x val="-3.0937959490133237E-2"/>
                  <c:y val="-2.89880014998125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8A68-4BCA-8D98-5AC38135E727}"/>
                </c:ext>
              </c:extLst>
            </c:dLbl>
            <c:dLbl>
              <c:idx val="1"/>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A68-4BCA-8D98-5AC38135E727}"/>
                </c:ext>
              </c:extLst>
            </c:dLbl>
            <c:dLbl>
              <c:idx val="2"/>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A68-4BCA-8D98-5AC38135E727}"/>
                </c:ext>
              </c:extLst>
            </c:dLbl>
            <c:dLbl>
              <c:idx val="3"/>
              <c:layout>
                <c:manualLayout>
                  <c:x val="-2.7627023494610388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A68-4BCA-8D98-5AC38135E727}"/>
                </c:ext>
              </c:extLst>
            </c:dLbl>
            <c:dLbl>
              <c:idx val="4"/>
              <c:layout>
                <c:manualLayout>
                  <c:x val="-2.4316087499087577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A68-4BCA-8D98-5AC38135E727}"/>
                </c:ext>
              </c:extLst>
            </c:dLbl>
            <c:dLbl>
              <c:idx val="5"/>
              <c:layout>
                <c:manualLayout>
                  <c:x val="-2.7627023494610388E-2"/>
                  <c:y val="-3.61308586426696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A68-4BCA-8D98-5AC38135E727}"/>
                </c:ext>
              </c:extLst>
            </c:dLbl>
            <c:dLbl>
              <c:idx val="6"/>
              <c:layout>
                <c:manualLayout>
                  <c:x val="-2.7627023494610388E-2"/>
                  <c:y val="-3.374990626171733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A68-4BCA-8D98-5AC38135E727}"/>
                </c:ext>
              </c:extLst>
            </c:dLbl>
            <c:dLbl>
              <c:idx val="7"/>
              <c:layout>
                <c:manualLayout>
                  <c:x val="-3.0937959490133237E-2"/>
                  <c:y val="-3.13689538807649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A68-4BCA-8D98-5AC38135E727}"/>
                </c:ext>
              </c:extLst>
            </c:dLbl>
            <c:dLbl>
              <c:idx val="8"/>
              <c:layout>
                <c:manualLayout>
                  <c:x val="-2.9834314158292286E-2"/>
                  <c:y val="-3.37499062617172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A68-4BCA-8D98-5AC38135E727}"/>
                </c:ext>
              </c:extLst>
            </c:dLbl>
            <c:dLbl>
              <c:idx val="9"/>
              <c:layout>
                <c:manualLayout>
                  <c:x val="-2.7627023494610388E-2"/>
                  <c:y val="-1.94641919760029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A68-4BCA-8D98-5AC38135E727}"/>
                </c:ext>
              </c:extLst>
            </c:dLbl>
            <c:dLbl>
              <c:idx val="10"/>
              <c:layout>
                <c:manualLayout>
                  <c:x val="-2.6185676157568994E-2"/>
                  <c:y val="-3.294233282568079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A68-4BCA-8D98-5AC38135E727}"/>
                </c:ext>
              </c:extLst>
            </c:dLbl>
            <c:dLbl>
              <c:idx val="17"/>
              <c:layout>
                <c:manualLayout>
                  <c:x val="-2.4011251758087201E-2"/>
                  <c:y val="4.38752254733590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D5-42DA-82A4-9E9883495D55}"/>
                </c:ext>
              </c:extLst>
            </c:dLbl>
            <c:spPr>
              <a:noFill/>
              <a:ln>
                <a:noFill/>
              </a:ln>
              <a:effectLst/>
            </c:spPr>
            <c:txPr>
              <a:bodyPr rot="0" spcFirstLastPara="1" vertOverflow="ellipsis" vert="horz" wrap="square" lIns="38100" tIns="19050" rIns="38100" bIns="19050" anchor="ctr" anchorCtr="1">
                <a:spAutoFit/>
              </a:bodyPr>
              <a:lstStyle/>
              <a:p>
                <a:pPr>
                  <a:defRPr sz="1200" b="0" i="0" u="none" strike="noStrike" kern="1200" baseline="0">
                    <a:solidFill>
                      <a:sysClr val="windowText" lastClr="000000"/>
                    </a:solidFill>
                    <a:latin typeface="+mn-lt"/>
                    <a:ea typeface="+mn-ea"/>
                    <a:cs typeface="+mn-cs"/>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'II.3. Empl x sector '!$A$5:$A$22</c:f>
              <c:strCache>
                <c:ptCount val="18"/>
                <c:pt idx="0">
                  <c:v> Dic.08 </c:v>
                </c:pt>
                <c:pt idx="1">
                  <c:v> Dic.09 </c:v>
                </c:pt>
                <c:pt idx="2">
                  <c:v> Dic.10 </c:v>
                </c:pt>
                <c:pt idx="3">
                  <c:v> Dic.11 </c:v>
                </c:pt>
                <c:pt idx="4">
                  <c:v> Dic.12 </c:v>
                </c:pt>
                <c:pt idx="5">
                  <c:v> Dic.13 </c:v>
                </c:pt>
                <c:pt idx="6">
                  <c:v> Dic.14 </c:v>
                </c:pt>
                <c:pt idx="7">
                  <c:v> Dic.15 </c:v>
                </c:pt>
                <c:pt idx="8">
                  <c:v> Dic.16 </c:v>
                </c:pt>
                <c:pt idx="9">
                  <c:v> Dic.17 </c:v>
                </c:pt>
                <c:pt idx="10">
                  <c:v> Dic.18 </c:v>
                </c:pt>
                <c:pt idx="11">
                  <c:v> Dic.19 </c:v>
                </c:pt>
                <c:pt idx="12">
                  <c:v> Dic.20 </c:v>
                </c:pt>
                <c:pt idx="13">
                  <c:v> Dic.21 </c:v>
                </c:pt>
                <c:pt idx="14">
                  <c:v> Dic.22 </c:v>
                </c:pt>
                <c:pt idx="15">
                  <c:v> Dic.23 </c:v>
                </c:pt>
                <c:pt idx="16">
                  <c:v> Dic.24 </c:v>
                </c:pt>
                <c:pt idx="17">
                  <c:v> Feb.25 </c:v>
                </c:pt>
              </c:strCache>
            </c:strRef>
          </c:cat>
          <c:val>
            <c:numRef>
              <c:f>'II.3. Empl x sector '!$L$5:$L$22</c:f>
              <c:numCache>
                <c:formatCode>_(* #,##0.00_);_(* \(#,##0.00\);_(* "-"??_);_(@_)</c:formatCode>
                <c:ptCount val="18"/>
                <c:pt idx="0">
                  <c:v>28.455803817324043</c:v>
                </c:pt>
                <c:pt idx="1">
                  <c:v>29.462335917064625</c:v>
                </c:pt>
                <c:pt idx="2">
                  <c:v>29.405079336336268</c:v>
                </c:pt>
                <c:pt idx="3">
                  <c:v>28.883168861971114</c:v>
                </c:pt>
                <c:pt idx="4">
                  <c:v>27.806702887967127</c:v>
                </c:pt>
                <c:pt idx="5">
                  <c:v>25.729468273363107</c:v>
                </c:pt>
                <c:pt idx="6">
                  <c:v>25.145463405719855</c:v>
                </c:pt>
                <c:pt idx="7">
                  <c:v>25.128293748839599</c:v>
                </c:pt>
                <c:pt idx="8">
                  <c:v>25.236401058512204</c:v>
                </c:pt>
                <c:pt idx="9">
                  <c:v>25.757166905354136</c:v>
                </c:pt>
                <c:pt idx="10">
                  <c:v>25.422918152795482</c:v>
                </c:pt>
                <c:pt idx="11">
                  <c:v>24.662573937001849</c:v>
                </c:pt>
                <c:pt idx="12">
                  <c:v>22.930905624817218</c:v>
                </c:pt>
                <c:pt idx="13">
                  <c:v>22.584310336550001</c:v>
                </c:pt>
                <c:pt idx="14">
                  <c:v>24.181696612606451</c:v>
                </c:pt>
                <c:pt idx="15">
                  <c:v>23.255951928196545</c:v>
                </c:pt>
                <c:pt idx="16">
                  <c:v>22.701799509060717</c:v>
                </c:pt>
                <c:pt idx="17">
                  <c:v>22.639129341618478</c:v>
                </c:pt>
              </c:numCache>
            </c:numRef>
          </c:val>
          <c:smooth val="0"/>
          <c:extLst>
            <c:ext xmlns:c16="http://schemas.microsoft.com/office/drawing/2014/chart" uri="{C3380CC4-5D6E-409C-BE32-E72D297353CC}">
              <c16:uniqueId val="{00000002-8A68-4BCA-8D98-5AC38135E727}"/>
            </c:ext>
          </c:extLst>
        </c:ser>
        <c:dLbls>
          <c:showLegendKey val="0"/>
          <c:showVal val="0"/>
          <c:showCatName val="0"/>
          <c:showSerName val="0"/>
          <c:showPercent val="0"/>
          <c:showBubbleSize val="0"/>
        </c:dLbls>
        <c:marker val="1"/>
        <c:smooth val="0"/>
        <c:axId val="266362159"/>
        <c:axId val="266377551"/>
      </c:lineChart>
      <c:catAx>
        <c:axId val="2662274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crossAx val="266227823"/>
        <c:crosses val="autoZero"/>
        <c:auto val="1"/>
        <c:lblAlgn val="ctr"/>
        <c:lblOffset val="100"/>
        <c:noMultiLvlLbl val="0"/>
      </c:catAx>
      <c:valAx>
        <c:axId val="266227823"/>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227407"/>
        <c:crosses val="autoZero"/>
        <c:crossBetween val="between"/>
      </c:valAx>
      <c:valAx>
        <c:axId val="266377551"/>
        <c:scaling>
          <c:orientation val="minMax"/>
        </c:scaling>
        <c:delete val="0"/>
        <c:axPos val="r"/>
        <c:numFmt formatCode="_(* #,##0.00_);_(* \(#,##0.00\);_(* &quot;-&quot;??_);_(@_)" sourceLinked="1"/>
        <c:majorTickMark val="out"/>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mn-lt"/>
                <a:ea typeface="+mn-ea"/>
                <a:cs typeface="+mn-cs"/>
              </a:defRPr>
            </a:pPr>
            <a:endParaRPr lang="es-DO"/>
          </a:p>
        </c:txPr>
        <c:crossAx val="266362159"/>
        <c:crosses val="max"/>
        <c:crossBetween val="between"/>
      </c:valAx>
      <c:catAx>
        <c:axId val="266362159"/>
        <c:scaling>
          <c:orientation val="minMax"/>
        </c:scaling>
        <c:delete val="1"/>
        <c:axPos val="b"/>
        <c:numFmt formatCode="General" sourceLinked="1"/>
        <c:majorTickMark val="out"/>
        <c:minorTickMark val="none"/>
        <c:tickLblPos val="nextTo"/>
        <c:crossAx val="266377551"/>
        <c:crosses val="autoZero"/>
        <c:auto val="1"/>
        <c:lblAlgn val="ctr"/>
        <c:lblOffset val="100"/>
        <c:noMultiLvlLbl val="0"/>
      </c:catAx>
      <c:spPr>
        <a:noFill/>
        <a:ln>
          <a:noFill/>
        </a:ln>
        <a:effectLst/>
      </c:spPr>
    </c:plotArea>
    <c:legend>
      <c:legendPos val="b"/>
      <c:layout>
        <c:manualLayout>
          <c:xMode val="edge"/>
          <c:yMode val="edge"/>
          <c:x val="0.22363069767765215"/>
          <c:y val="0.10120491188601423"/>
          <c:w val="0.5908800659058755"/>
          <c:h val="4.0178852643419576E-2"/>
        </c:manualLayout>
      </c:layout>
      <c:overlay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orientation="landscape"/>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barChart>
        <c:barDir val="col"/>
        <c:grouping val="stacked"/>
        <c:varyColors val="0"/>
        <c:ser>
          <c:idx val="0"/>
          <c:order val="0"/>
          <c:tx>
            <c:strRef>
              <c:f>'III.3.3.Afil.SFSRSsex tipo '!$C$4</c:f>
              <c:strCache>
                <c:ptCount val="1"/>
                <c:pt idx="0">
                  <c:v>Titulares_Masc</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Feb.2025</c:v>
                </c:pt>
              </c:strCache>
            </c:strRef>
          </c:cat>
          <c:val>
            <c:numRef>
              <c:f>'III.3.3.Afil.SFSRSsex tipo '!$C$12:$C$22</c:f>
              <c:numCache>
                <c:formatCode>#,##0</c:formatCode>
                <c:ptCount val="11"/>
                <c:pt idx="0">
                  <c:v>965980</c:v>
                </c:pt>
                <c:pt idx="1">
                  <c:v>958091</c:v>
                </c:pt>
                <c:pt idx="2">
                  <c:v>1093168</c:v>
                </c:pt>
                <c:pt idx="3">
                  <c:v>1152483</c:v>
                </c:pt>
                <c:pt idx="4">
                  <c:v>1234201</c:v>
                </c:pt>
                <c:pt idx="5">
                  <c:v>2285213</c:v>
                </c:pt>
                <c:pt idx="6">
                  <c:v>2336934</c:v>
                </c:pt>
                <c:pt idx="7">
                  <c:v>2381458</c:v>
                </c:pt>
                <c:pt idx="8">
                  <c:v>2342695</c:v>
                </c:pt>
                <c:pt idx="9">
                  <c:v>2391300</c:v>
                </c:pt>
                <c:pt idx="10">
                  <c:v>2369974</c:v>
                </c:pt>
              </c:numCache>
            </c:numRef>
          </c:val>
          <c:extLst>
            <c:ext xmlns:c16="http://schemas.microsoft.com/office/drawing/2014/chart" uri="{C3380CC4-5D6E-409C-BE32-E72D297353CC}">
              <c16:uniqueId val="{00000000-3FBE-4DF2-9606-52B9512F9972}"/>
            </c:ext>
          </c:extLst>
        </c:ser>
        <c:ser>
          <c:idx val="1"/>
          <c:order val="1"/>
          <c:tx>
            <c:strRef>
              <c:f>'III.3.3.Afil.SFSRSsex tipo '!$D$4</c:f>
              <c:strCache>
                <c:ptCount val="1"/>
                <c:pt idx="0">
                  <c:v>Dependientes Directos_Masc</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Feb.2025</c:v>
                </c:pt>
              </c:strCache>
            </c:strRef>
          </c:cat>
          <c:val>
            <c:numRef>
              <c:f>'III.3.3.Afil.SFSRSsex tipo '!$D$12:$D$22</c:f>
              <c:numCache>
                <c:formatCode>#,##0</c:formatCode>
                <c:ptCount val="11"/>
                <c:pt idx="0">
                  <c:v>606813</c:v>
                </c:pt>
                <c:pt idx="1">
                  <c:v>617507</c:v>
                </c:pt>
                <c:pt idx="2">
                  <c:v>584707</c:v>
                </c:pt>
                <c:pt idx="3">
                  <c:v>559698</c:v>
                </c:pt>
                <c:pt idx="4">
                  <c:v>524150</c:v>
                </c:pt>
                <c:pt idx="5">
                  <c:v>568211</c:v>
                </c:pt>
                <c:pt idx="6">
                  <c:v>520053</c:v>
                </c:pt>
                <c:pt idx="7">
                  <c:v>492034</c:v>
                </c:pt>
                <c:pt idx="8">
                  <c:v>482094</c:v>
                </c:pt>
                <c:pt idx="9">
                  <c:v>462948</c:v>
                </c:pt>
                <c:pt idx="10">
                  <c:v>459829</c:v>
                </c:pt>
              </c:numCache>
            </c:numRef>
          </c:val>
          <c:extLst>
            <c:ext xmlns:c16="http://schemas.microsoft.com/office/drawing/2014/chart" uri="{C3380CC4-5D6E-409C-BE32-E72D297353CC}">
              <c16:uniqueId val="{00000001-3FBE-4DF2-9606-52B9512F9972}"/>
            </c:ext>
          </c:extLst>
        </c:ser>
        <c:ser>
          <c:idx val="2"/>
          <c:order val="2"/>
          <c:tx>
            <c:strRef>
              <c:f>'III.3.3.Afil.SFSRSsex tipo '!$F$4</c:f>
              <c:strCache>
                <c:ptCount val="1"/>
                <c:pt idx="0">
                  <c:v>Titulares_Fem</c:v>
                </c:pt>
              </c:strCache>
            </c:strRef>
          </c:tx>
          <c:spPr>
            <a:solidFill>
              <a:schemeClr val="accent1">
                <a:tint val="86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Feb.2025</c:v>
                </c:pt>
              </c:strCache>
            </c:strRef>
          </c:cat>
          <c:val>
            <c:numRef>
              <c:f>'III.3.3.Afil.SFSRSsex tipo '!$F$12:$F$22</c:f>
              <c:numCache>
                <c:formatCode>#,##0</c:formatCode>
                <c:ptCount val="11"/>
                <c:pt idx="0">
                  <c:v>1198725</c:v>
                </c:pt>
                <c:pt idx="1">
                  <c:v>1210866</c:v>
                </c:pt>
                <c:pt idx="2">
                  <c:v>1335044</c:v>
                </c:pt>
                <c:pt idx="3">
                  <c:v>1397915</c:v>
                </c:pt>
                <c:pt idx="4">
                  <c:v>1492342</c:v>
                </c:pt>
                <c:pt idx="5">
                  <c:v>2370917</c:v>
                </c:pt>
                <c:pt idx="6">
                  <c:v>2414928</c:v>
                </c:pt>
                <c:pt idx="7">
                  <c:v>2449336</c:v>
                </c:pt>
                <c:pt idx="8">
                  <c:v>2426574</c:v>
                </c:pt>
                <c:pt idx="9">
                  <c:v>2463351</c:v>
                </c:pt>
                <c:pt idx="10">
                  <c:v>2444301</c:v>
                </c:pt>
              </c:numCache>
            </c:numRef>
          </c:val>
          <c:extLst>
            <c:ext xmlns:c16="http://schemas.microsoft.com/office/drawing/2014/chart" uri="{C3380CC4-5D6E-409C-BE32-E72D297353CC}">
              <c16:uniqueId val="{00000002-3FBE-4DF2-9606-52B9512F9972}"/>
            </c:ext>
          </c:extLst>
        </c:ser>
        <c:ser>
          <c:idx val="3"/>
          <c:order val="3"/>
          <c:tx>
            <c:strRef>
              <c:f>'III.3.3.Afil.SFSRSsex tipo '!$G$4</c:f>
              <c:strCache>
                <c:ptCount val="1"/>
                <c:pt idx="0">
                  <c:v>Dependientes Directos_Fem</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'III.3.3.Afil.SFSRSsex tipo '!$B$12:$B$22</c:f>
              <c:strCache>
                <c:ptCount val="11"/>
                <c:pt idx="0">
                  <c:v>Dic.15</c:v>
                </c:pt>
                <c:pt idx="1">
                  <c:v>Dic.16</c:v>
                </c:pt>
                <c:pt idx="2">
                  <c:v>Dic.17</c:v>
                </c:pt>
                <c:pt idx="3">
                  <c:v>Dic. 18</c:v>
                </c:pt>
                <c:pt idx="4">
                  <c:v>Dic.19</c:v>
                </c:pt>
                <c:pt idx="5">
                  <c:v>Dic.20</c:v>
                </c:pt>
                <c:pt idx="6">
                  <c:v>Dic.21</c:v>
                </c:pt>
                <c:pt idx="7">
                  <c:v>Dic.22</c:v>
                </c:pt>
                <c:pt idx="8">
                  <c:v>Dic.23</c:v>
                </c:pt>
                <c:pt idx="9">
                  <c:v>Dic.24</c:v>
                </c:pt>
                <c:pt idx="10">
                  <c:v>Feb.2025</c:v>
                </c:pt>
              </c:strCache>
            </c:strRef>
          </c:cat>
          <c:val>
            <c:numRef>
              <c:f>'III.3.3.Afil.SFSRSsex tipo '!$G$12:$G$22</c:f>
              <c:numCache>
                <c:formatCode>#,##0</c:formatCode>
                <c:ptCount val="11"/>
                <c:pt idx="0">
                  <c:v>545887</c:v>
                </c:pt>
                <c:pt idx="1">
                  <c:v>560604</c:v>
                </c:pt>
                <c:pt idx="2">
                  <c:v>533769</c:v>
                </c:pt>
                <c:pt idx="3">
                  <c:v>510054</c:v>
                </c:pt>
                <c:pt idx="4">
                  <c:v>475569</c:v>
                </c:pt>
                <c:pt idx="5">
                  <c:v>522498</c:v>
                </c:pt>
                <c:pt idx="6">
                  <c:v>475534</c:v>
                </c:pt>
                <c:pt idx="7">
                  <c:v>447373</c:v>
                </c:pt>
                <c:pt idx="8">
                  <c:v>438823</c:v>
                </c:pt>
                <c:pt idx="9">
                  <c:v>420793</c:v>
                </c:pt>
                <c:pt idx="10">
                  <c:v>417888</c:v>
                </c:pt>
              </c:numCache>
            </c:numRef>
          </c:val>
          <c:extLst>
            <c:ext xmlns:c16="http://schemas.microsoft.com/office/drawing/2014/chart" uri="{C3380CC4-5D6E-409C-BE32-E72D297353CC}">
              <c16:uniqueId val="{00000003-3FBE-4DF2-9606-52B9512F9972}"/>
            </c:ext>
          </c:extLst>
        </c:ser>
        <c:dLbls>
          <c:showLegendKey val="0"/>
          <c:showVal val="0"/>
          <c:showCatName val="0"/>
          <c:showSerName val="0"/>
          <c:showPercent val="0"/>
          <c:showBubbleSize val="0"/>
        </c:dLbls>
        <c:gapWidth val="27"/>
        <c:overlap val="100"/>
        <c:axId val="1106104735"/>
        <c:axId val="1106103487"/>
      </c:barChart>
      <c:catAx>
        <c:axId val="11061047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106103487"/>
        <c:crosses val="autoZero"/>
        <c:auto val="1"/>
        <c:lblAlgn val="ctr"/>
        <c:lblOffset val="100"/>
        <c:noMultiLvlLbl val="0"/>
      </c:catAx>
      <c:valAx>
        <c:axId val="1106103487"/>
        <c:scaling>
          <c:orientation val="minMax"/>
        </c:scaling>
        <c:delete val="1"/>
        <c:axPos val="l"/>
        <c:numFmt formatCode="#,##0" sourceLinked="1"/>
        <c:majorTickMark val="none"/>
        <c:minorTickMark val="none"/>
        <c:tickLblPos val="nextTo"/>
        <c:crossAx val="1106104735"/>
        <c:crosses val="autoZero"/>
        <c:crossBetween val="between"/>
      </c:valAx>
      <c:spPr>
        <a:noFill/>
        <a:ln>
          <a:noFill/>
        </a:ln>
        <a:effectLst/>
      </c:spPr>
    </c:plotArea>
    <c:legend>
      <c:legendPos val="b"/>
      <c:layout>
        <c:manualLayout>
          <c:xMode val="edge"/>
          <c:yMode val="edge"/>
          <c:x val="0.12183418466769717"/>
          <c:y val="2.566056864898679E-2"/>
          <c:w val="0.78131384249614533"/>
          <c:h val="3.8861789871648011E-2"/>
        </c:manualLayout>
      </c:layout>
      <c:overlay val="0"/>
      <c:spPr>
        <a:noFill/>
        <a:ln>
          <a:noFill/>
        </a:ln>
        <a:effectLst/>
      </c:spPr>
      <c:txPr>
        <a:bodyPr rot="0" spcFirstLastPara="1" vertOverflow="ellipsis" vert="horz" wrap="square" anchor="ctr" anchorCtr="1"/>
        <a:lstStyle/>
        <a:p>
          <a:pPr>
            <a:defRPr sz="2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6986689865513241"/>
          <c:y val="0.17367427739329505"/>
          <c:w val="0.45294025879830713"/>
          <c:h val="0.56617530289952223"/>
        </c:manualLayout>
      </c:layout>
      <c:doughnutChart>
        <c:varyColors val="1"/>
        <c:ser>
          <c:idx val="0"/>
          <c:order val="0"/>
          <c:explosion val="8"/>
          <c:dPt>
            <c:idx val="0"/>
            <c:bubble3D val="0"/>
            <c:spPr>
              <a:solidFill>
                <a:schemeClr val="accent1">
                  <a:shade val="5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FF5A-443A-A5B8-A28427A8AFAE}"/>
              </c:ext>
            </c:extLst>
          </c:dPt>
          <c:dPt>
            <c:idx val="1"/>
            <c:bubble3D val="0"/>
            <c:explosion val="9"/>
            <c:spPr>
              <a:solidFill>
                <a:schemeClr val="accent1">
                  <a:shade val="7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FF5A-443A-A5B8-A28427A8AFAE}"/>
              </c:ext>
            </c:extLst>
          </c:dPt>
          <c:dPt>
            <c:idx val="2"/>
            <c:bubble3D val="0"/>
            <c:spPr>
              <a:solidFill>
                <a:schemeClr val="accent1"/>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FF5A-443A-A5B8-A28427A8AFAE}"/>
              </c:ext>
            </c:extLst>
          </c:dPt>
          <c:dPt>
            <c:idx val="3"/>
            <c:bubble3D val="0"/>
            <c:spPr>
              <a:solidFill>
                <a:schemeClr val="accent1">
                  <a:tint val="77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FF5A-443A-A5B8-A28427A8AFAE}"/>
              </c:ext>
            </c:extLst>
          </c:dPt>
          <c:dPt>
            <c:idx val="4"/>
            <c:bubble3D val="0"/>
            <c:spPr>
              <a:solidFill>
                <a:schemeClr val="accent1">
                  <a:tint val="5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FF5A-443A-A5B8-A28427A8AFAE}"/>
              </c:ext>
            </c:extLst>
          </c:dPt>
          <c:dLbls>
            <c:dLbl>
              <c:idx val="0"/>
              <c:layout>
                <c:manualLayout>
                  <c:x val="0.11061928735436195"/>
                  <c:y val="-9.2334737616916421E-2"/>
                </c:manualLayout>
              </c:layout>
              <c:tx>
                <c:rich>
                  <a:bodyPr/>
                  <a:lstStyle/>
                  <a:p>
                    <a:fld id="{8BF170E5-A4B0-417B-97C9-91CAB59D81A3}" type="VALUE">
                      <a:rPr lang="en-US"/>
                      <a:pPr/>
                      <a:t>[]</a:t>
                    </a:fld>
                    <a:endParaRPr lang="en-US"/>
                  </a:p>
                  <a:p>
                    <a:r>
                      <a:rPr lang="en-US" baseline="0"/>
                      <a:t> </a:t>
                    </a:r>
                    <a:fld id="{06BD712D-4E34-4C0D-B423-BFF1A4A51C2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FF5A-443A-A5B8-A28427A8AFAE}"/>
                </c:ext>
              </c:extLst>
            </c:dLbl>
            <c:dLbl>
              <c:idx val="1"/>
              <c:layout>
                <c:manualLayout>
                  <c:x val="0.15467312203043243"/>
                  <c:y val="-2.0695717052067523E-2"/>
                </c:manualLayout>
              </c:layout>
              <c:tx>
                <c:rich>
                  <a:bodyPr/>
                  <a:lstStyle/>
                  <a:p>
                    <a:fld id="{4107A7B6-D93B-4CC2-B38C-2D029312F37A}" type="VALUE">
                      <a:rPr lang="en-US"/>
                      <a:pPr/>
                      <a:t>[]</a:t>
                    </a:fld>
                    <a:r>
                      <a:rPr lang="en-US" baseline="0"/>
                      <a:t> </a:t>
                    </a:r>
                  </a:p>
                  <a:p>
                    <a:fld id="{CE5B3900-1DB4-4F16-A00B-608CB6DCD74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FF5A-443A-A5B8-A28427A8AFAE}"/>
                </c:ext>
              </c:extLst>
            </c:dLbl>
            <c:dLbl>
              <c:idx val="2"/>
              <c:layout>
                <c:manualLayout>
                  <c:x val="0.11361791062729296"/>
                  <c:y val="0.13054221525150247"/>
                </c:manualLayout>
              </c:layout>
              <c:tx>
                <c:rich>
                  <a:bodyPr/>
                  <a:lstStyle/>
                  <a:p>
                    <a:fld id="{4742DB3F-700F-4D95-A876-924913EF7CDA}" type="VALUE">
                      <a:rPr lang="en-US"/>
                      <a:pPr/>
                      <a:t>[]</a:t>
                    </a:fld>
                    <a:r>
                      <a:rPr lang="en-US" baseline="0"/>
                      <a:t> </a:t>
                    </a:r>
                  </a:p>
                  <a:p>
                    <a:fld id="{CBDDED11-DC90-4C05-BCFB-6E87A9DCEEC5}"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FF5A-443A-A5B8-A28427A8AFAE}"/>
                </c:ext>
              </c:extLst>
            </c:dLbl>
            <c:dLbl>
              <c:idx val="3"/>
              <c:layout>
                <c:manualLayout>
                  <c:x val="-0.12030131713478077"/>
                  <c:y val="0.10029462879078849"/>
                </c:manualLayout>
              </c:layout>
              <c:tx>
                <c:rich>
                  <a:bodyPr/>
                  <a:lstStyle/>
                  <a:p>
                    <a:fld id="{40CE3149-EF4C-494E-A37C-A1B65012DA68}" type="VALUE">
                      <a:rPr lang="en-US"/>
                      <a:pPr/>
                      <a:t>[]</a:t>
                    </a:fld>
                    <a:r>
                      <a:rPr lang="en-US" baseline="0"/>
                      <a:t> </a:t>
                    </a:r>
                  </a:p>
                  <a:p>
                    <a:fld id="{493998E2-3382-43AA-A174-D2291DA250B8}"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FF5A-443A-A5B8-A28427A8AFAE}"/>
                </c:ext>
              </c:extLst>
            </c:dLbl>
            <c:dLbl>
              <c:idx val="4"/>
              <c:layout>
                <c:manualLayout>
                  <c:x val="-0.1222108618512059"/>
                  <c:y val="-9.0742759382141991E-2"/>
                </c:manualLayout>
              </c:layout>
              <c:tx>
                <c:rich>
                  <a:bodyPr/>
                  <a:lstStyle/>
                  <a:p>
                    <a:fld id="{09E12811-8378-4294-A584-0DC57BE252FB}" type="VALUE">
                      <a:rPr lang="en-US"/>
                      <a:pPr/>
                      <a:t>[]</a:t>
                    </a:fld>
                    <a:r>
                      <a:rPr lang="en-US" baseline="0"/>
                      <a:t> </a:t>
                    </a:r>
                  </a:p>
                  <a:p>
                    <a:fld id="{D869FEC8-F5B2-4860-941F-B292C67F9B4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FF5A-443A-A5B8-A28427A8AFAE}"/>
                </c:ext>
              </c:extLst>
            </c:dLbl>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 III.4.2.Afil. SFSP Anual.'!$C$5:$G$5</c:f>
              <c:strCache>
                <c:ptCount val="5"/>
                <c:pt idx="0">
                  <c:v>Decreto No. 342-09</c:v>
                </c:pt>
                <c:pt idx="1">
                  <c:v>Decreto No.18-19</c:v>
                </c:pt>
                <c:pt idx="2">
                  <c:v>Decreto No. 371-16</c:v>
                </c:pt>
                <c:pt idx="3">
                  <c:v>Decreto 
No. 159-17</c:v>
                </c:pt>
                <c:pt idx="4">
                  <c:v>Res. SISALRIL 
No. 207-2016</c:v>
                </c:pt>
              </c:strCache>
            </c:strRef>
          </c:cat>
          <c:val>
            <c:numRef>
              <c:f>' III.4.2.Afil. SFSP Anual.'!$C$22:$G$22</c:f>
              <c:numCache>
                <c:formatCode>_(* #,##0_);_(* \(#,##0\);_(* "-"_);_(@_)</c:formatCode>
                <c:ptCount val="5"/>
                <c:pt idx="0">
                  <c:v>16366</c:v>
                </c:pt>
                <c:pt idx="1">
                  <c:v>30608</c:v>
                </c:pt>
                <c:pt idx="2">
                  <c:v>5742</c:v>
                </c:pt>
                <c:pt idx="3">
                  <c:v>30760</c:v>
                </c:pt>
                <c:pt idx="4">
                  <c:v>32629</c:v>
                </c:pt>
              </c:numCache>
            </c:numRef>
          </c:val>
          <c:extLst>
            <c:ext xmlns:c16="http://schemas.microsoft.com/office/drawing/2014/chart" uri="{C3380CC4-5D6E-409C-BE32-E72D297353CC}">
              <c16:uniqueId val="{00000000-18AC-49CF-AA9E-ECAA2E8F19CD}"/>
            </c:ext>
          </c:extLst>
        </c:ser>
        <c:dLbls>
          <c:showLegendKey val="0"/>
          <c:showVal val="0"/>
          <c:showCatName val="0"/>
          <c:showSerName val="0"/>
          <c:showPercent val="1"/>
          <c:showBubbleSize val="0"/>
          <c:showLeaderLines val="1"/>
        </c:dLbls>
        <c:firstSliceAng val="0"/>
        <c:holeSize val="50"/>
      </c:doughnutChart>
      <c:spPr>
        <a:noFill/>
        <a:ln>
          <a:noFill/>
        </a:ln>
        <a:effectLst/>
      </c:spPr>
    </c:plotArea>
    <c:legend>
      <c:legendPos val="t"/>
      <c:layout>
        <c:manualLayout>
          <c:xMode val="edge"/>
          <c:yMode val="edge"/>
          <c:x val="4.8609209210030015E-2"/>
          <c:y val="2.6783926275028729E-2"/>
          <c:w val="0.87811398150122177"/>
          <c:h val="7.6290112587728817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1803602443854871E-2"/>
          <c:y val="3.3734176178242599E-2"/>
          <c:w val="0.97645817811746904"/>
          <c:h val="0.8002637986283192"/>
        </c:manualLayout>
      </c:layout>
      <c:barChart>
        <c:barDir val="col"/>
        <c:grouping val="clustered"/>
        <c:varyColors val="0"/>
        <c:ser>
          <c:idx val="0"/>
          <c:order val="0"/>
          <c:tx>
            <c:strRef>
              <c:f>'III.5.3.Afil. SVDS'!$B$4</c:f>
              <c:strCache>
                <c:ptCount val="1"/>
                <c:pt idx="0">
                  <c:v>Cotizantes</c:v>
                </c:pt>
              </c:strCache>
            </c:strRef>
          </c:tx>
          <c:spPr>
            <a:solidFill>
              <a:schemeClr val="accent3">
                <a:lumMod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xmlns:c15="http://schemas.microsoft.com/office/drawing/2012/chart" uri="{02D57815-91ED-43cb-92C2-25804820EDAC}">
                  <c15:fullRef>
                    <c15:sqref>'III.5.3.Afil. SVDS'!$B$5:$B$22</c15:sqref>
                  </c15:fullRef>
                </c:ext>
              </c:extLst>
              <c:f>'III.5.3.Afil. SVDS'!$B$7:$B$22</c:f>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2158065</c:v>
                </c:pt>
              </c:numCache>
            </c:numRef>
          </c:val>
          <c:extLst>
            <c:ext xmlns:c15="http://schemas.microsoft.com/office/drawing/2012/chart" uri="{02D57815-91ED-43cb-92C2-25804820EDAC}">
              <c15:categoryFilterExceptions>
                <c15:categoryFilterException>
                  <c15:sqref>'III.5.3.Afil. SVDS'!$B$5</c15:sqref>
                  <c15:dLbl>
                    <c:idx val="-1"/>
                    <c:layout>
                      <c:manualLayout>
                        <c:x val="-4.4699872735590677E-3"/>
                        <c:y val="9.3135671279148569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0-36AE-4828-A8C9-F47A3CFC301E}"/>
                      </c:ext>
                    </c:extLst>
                  </c15:dLbl>
                </c15:categoryFilterException>
                <c15:categoryFilterException>
                  <c15:sqref>'III.5.3.Afil. SVDS'!$B$6</c15:sqref>
                  <c15:dLbl>
                    <c:idx val="-1"/>
                    <c:layout>
                      <c:manualLayout>
                        <c:x val="-8.9399745471182993E-4"/>
                        <c:y val="9.3853777598497834E-2"/>
                      </c:manualLayout>
                    </c:layout>
                    <c:dLblPos val="outEnd"/>
                    <c:showLegendKey val="0"/>
                    <c:showVal val="1"/>
                    <c:showCatName val="0"/>
                    <c:showSerName val="0"/>
                    <c:showPercent val="0"/>
                    <c:showBubbleSize val="0"/>
                    <c:extLst>
                      <c:ext uri="{CE6537A1-D6FC-4f65-9D91-7224C49458BB}"/>
                      <c:ext xmlns:c16="http://schemas.microsoft.com/office/drawing/2014/chart" uri="{C3380CC4-5D6E-409C-BE32-E72D297353CC}">
                        <c16:uniqueId val="{00000001-36AE-4828-A8C9-F47A3CFC301E}"/>
                      </c:ext>
                    </c:extLst>
                  </c15:dLbl>
                </c15:categoryFilterException>
              </c15:categoryFilterExceptions>
            </c:ext>
            <c:ext xmlns:c16="http://schemas.microsoft.com/office/drawing/2014/chart" uri="{C3380CC4-5D6E-409C-BE32-E72D297353CC}">
              <c16:uniqueId val="{00000004-B894-4EB5-BD2C-05F77005A17F}"/>
            </c:ext>
          </c:extLst>
        </c:ser>
        <c:ser>
          <c:idx val="1"/>
          <c:order val="1"/>
          <c:tx>
            <c:strRef>
              <c:f>'III.5.3.Afil. SVDS'!$C$4</c:f>
              <c:strCache>
                <c:ptCount val="1"/>
                <c:pt idx="0">
                  <c:v>Afiliados </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xmlns:c15="http://schemas.microsoft.com/office/drawing/2012/chart" uri="{02D57815-91ED-43cb-92C2-25804820EDAC}">
                  <c15:fullRef>
                    <c15:sqref>'III.5.3.Afil. SVDS'!$C$5:$C$22</c15:sqref>
                  </c15:fullRef>
                </c:ext>
              </c:extLst>
              <c:f>'III.5.3.Afil. SVDS'!$C$7:$C$22</c:f>
              <c:numCache>
                <c:formatCode>#,##0</c:formatCode>
                <c:ptCount val="16"/>
                <c:pt idx="0">
                  <c:v>2374783</c:v>
                </c:pt>
                <c:pt idx="1">
                  <c:v>2552974</c:v>
                </c:pt>
                <c:pt idx="2">
                  <c:v>2714449</c:v>
                </c:pt>
                <c:pt idx="3">
                  <c:v>2881130</c:v>
                </c:pt>
                <c:pt idx="4">
                  <c:v>3069900</c:v>
                </c:pt>
                <c:pt idx="5">
                  <c:v>3269757</c:v>
                </c:pt>
                <c:pt idx="6">
                  <c:v>3473894</c:v>
                </c:pt>
                <c:pt idx="7">
                  <c:v>3703355</c:v>
                </c:pt>
                <c:pt idx="8">
                  <c:v>3919943</c:v>
                </c:pt>
                <c:pt idx="9">
                  <c:v>4133143</c:v>
                </c:pt>
                <c:pt idx="10">
                  <c:v>4295419</c:v>
                </c:pt>
                <c:pt idx="11">
                  <c:v>4511974</c:v>
                </c:pt>
                <c:pt idx="12">
                  <c:v>4788859</c:v>
                </c:pt>
                <c:pt idx="13">
                  <c:v>5038132</c:v>
                </c:pt>
                <c:pt idx="14">
                  <c:v>5310546</c:v>
                </c:pt>
                <c:pt idx="15">
                  <c:v>5345459</c:v>
                </c:pt>
              </c:numCache>
            </c:numRef>
          </c:val>
          <c:extLst>
            <c:ext xmlns:c16="http://schemas.microsoft.com/office/drawing/2014/chart" uri="{C3380CC4-5D6E-409C-BE32-E72D297353CC}">
              <c16:uniqueId val="{00000007-B894-4EB5-BD2C-05F77005A17F}"/>
            </c:ext>
          </c:extLst>
        </c:ser>
        <c:dLbls>
          <c:showLegendKey val="0"/>
          <c:showVal val="0"/>
          <c:showCatName val="0"/>
          <c:showSerName val="0"/>
          <c:showPercent val="0"/>
          <c:showBubbleSize val="0"/>
        </c:dLbls>
        <c:gapWidth val="40"/>
        <c:overlap val="-10"/>
        <c:axId val="405496328"/>
        <c:axId val="405496720"/>
      </c:barChart>
      <c:lineChart>
        <c:grouping val="standard"/>
        <c:varyColors val="0"/>
        <c:ser>
          <c:idx val="2"/>
          <c:order val="2"/>
          <c:tx>
            <c:strRef>
              <c:f>'III.5.3.Afil. SVDS'!$D$4</c:f>
              <c:strCache>
                <c:ptCount val="1"/>
                <c:pt idx="0">
                  <c:v>Densidad de Cotizantes</c:v>
                </c:pt>
              </c:strCache>
            </c:strRef>
          </c:tx>
          <c:spPr>
            <a:ln w="22225" cap="rnd">
              <a:solidFill>
                <a:srgbClr val="00539B"/>
              </a:solidFill>
              <a:round/>
            </a:ln>
            <a:effectLst>
              <a:outerShdw blurRad="40000" dist="23000" dir="5400000" rotWithShape="0">
                <a:srgbClr val="000000">
                  <a:alpha val="35000"/>
                </a:srgbClr>
              </a:outerShdw>
            </a:effectLst>
          </c:spPr>
          <c:marker>
            <c:symbol val="circle"/>
            <c:size val="15"/>
            <c:spPr>
              <a:solidFill>
                <a:srgbClr val="00539B"/>
              </a:solidFill>
              <a:ln w="9525">
                <a:solidFill>
                  <a:srgbClr val="00539B"/>
                </a:solidFill>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2"/>
              <c:layout>
                <c:manualLayout>
                  <c:x val="-1.9271481045930017E-2"/>
                  <c:y val="-4.650964819575474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662-42C6-B5BC-DD33E3F31E09}"/>
                </c:ext>
              </c:extLst>
            </c:dLbl>
            <c:dLbl>
              <c:idx val="3"/>
              <c:layout>
                <c:manualLayout>
                  <c:x val="-1.9947673363331069E-2"/>
                  <c:y val="-5.14238313699979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62-42C6-B5BC-DD33E3F31E09}"/>
                </c:ext>
              </c:extLst>
            </c:dLbl>
            <c:dLbl>
              <c:idx val="4"/>
              <c:layout>
                <c:manualLayout>
                  <c:x val="-1.994767336333112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62-42C6-B5BC-DD33E3F31E09}"/>
                </c:ext>
              </c:extLst>
            </c:dLbl>
            <c:dLbl>
              <c:idx val="5"/>
              <c:layout>
                <c:manualLayout>
                  <c:x val="-2.1300057998133226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62-42C6-B5BC-DD33E3F31E09}"/>
                </c:ext>
              </c:extLst>
            </c:dLbl>
            <c:dLbl>
              <c:idx val="6"/>
              <c:layout>
                <c:manualLayout>
                  <c:x val="-2.4004827267737439E-2"/>
                  <c:y val="-4.89667397828763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62-42C6-B5BC-DD33E3F31E09}"/>
                </c:ext>
              </c:extLst>
            </c:dLbl>
            <c:dLbl>
              <c:idx val="7"/>
              <c:layout>
                <c:manualLayout>
                  <c:x val="-2.2652442632935282E-2"/>
                  <c:y val="-5.63380145442409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62-42C6-B5BC-DD33E3F31E09}"/>
                </c:ext>
              </c:extLst>
            </c:dLbl>
            <c:dLbl>
              <c:idx val="8"/>
              <c:layout>
                <c:manualLayout>
                  <c:x val="-2.1976250315534331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62-42C6-B5BC-DD33E3F31E09}"/>
                </c:ext>
              </c:extLst>
            </c:dLbl>
            <c:dLbl>
              <c:idx val="9"/>
              <c:layout>
                <c:manualLayout>
                  <c:x val="-2.4004827267737488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662-42C6-B5BC-DD33E3F31E09}"/>
                </c:ext>
              </c:extLst>
            </c:dLbl>
            <c:dLbl>
              <c:idx val="10"/>
              <c:layout>
                <c:manualLayout>
                  <c:x val="-2.6709596537341604E-2"/>
                  <c:y val="-5.63380145442410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662-42C6-B5BC-DD33E3F31E09}"/>
                </c:ext>
              </c:extLst>
            </c:dLbl>
            <c:dLbl>
              <c:idx val="11"/>
              <c:layout>
                <c:manualLayout>
                  <c:x val="-2.603340421994064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62-42C6-B5BC-DD33E3F31E09}"/>
                </c:ext>
              </c:extLst>
            </c:dLbl>
            <c:dLbl>
              <c:idx val="12"/>
              <c:layout>
                <c:manualLayout>
                  <c:x val="-2.1976250315534129E-2"/>
                  <c:y val="-5.142383136999784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662-42C6-B5BC-DD33E3F31E09}"/>
                </c:ext>
              </c:extLst>
            </c:dLbl>
            <c:dLbl>
              <c:idx val="13"/>
              <c:layout>
                <c:manualLayout>
                  <c:x val="-2.2652442632935282E-2"/>
                  <c:y val="-5.0195285576437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662-42C6-B5BC-DD33E3F31E09}"/>
                </c:ext>
              </c:extLst>
            </c:dLbl>
            <c:dLbl>
              <c:idx val="14"/>
              <c:layout>
                <c:manualLayout>
                  <c:x val="-3.1442942759148974E-2"/>
                  <c:y val="-5.4375119693895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77C-4679-A61E-C537BB46EA24}"/>
                </c:ext>
              </c:extLst>
            </c:dLbl>
            <c:spPr>
              <a:noFill/>
              <a:ln>
                <a:noFill/>
              </a:ln>
              <a:effectLst/>
            </c:spPr>
            <c:txPr>
              <a:bodyPr rot="-54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'III.5.3.Afil. SVDS'!$A$5:$A$22</c15:sqref>
                  </c15:fullRef>
                </c:ext>
              </c:extLst>
              <c:f>'III.5.3.Afil. SVDS'!$A$7:$A$22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xmlns:c15="http://schemas.microsoft.com/office/drawing/2012/chart" uri="{02D57815-91ED-43cb-92C2-25804820EDAC}">
                  <c15:fullRef>
                    <c15:sqref>'III.5.3.Afil. SVDS'!$D$5:$D$22</c15:sqref>
                  </c15:fullRef>
                </c:ext>
              </c:extLst>
              <c:f>'III.5.3.Afil. SVDS'!$D$7:$D$22</c:f>
              <c:numCache>
                <c:formatCode>0.00%</c:formatCode>
                <c:ptCount val="16"/>
                <c:pt idx="0">
                  <c:v>0.50093040079872564</c:v>
                </c:pt>
                <c:pt idx="1">
                  <c:v>0.4867969669883046</c:v>
                </c:pt>
                <c:pt idx="2">
                  <c:v>0.47565343832210516</c:v>
                </c:pt>
                <c:pt idx="3">
                  <c:v>0.47792567499557465</c:v>
                </c:pt>
                <c:pt idx="4">
                  <c:v>0.49134890387309033</c:v>
                </c:pt>
                <c:pt idx="5">
                  <c:v>0.49456488662613152</c:v>
                </c:pt>
                <c:pt idx="6">
                  <c:v>0.49679178466585339</c:v>
                </c:pt>
                <c:pt idx="7">
                  <c:v>0.49606478449946062</c:v>
                </c:pt>
                <c:pt idx="8">
                  <c:v>0.49387656912358163</c:v>
                </c:pt>
                <c:pt idx="9">
                  <c:v>0.46572765568479002</c:v>
                </c:pt>
                <c:pt idx="10">
                  <c:v>0.40681479501766882</c:v>
                </c:pt>
                <c:pt idx="11">
                  <c:v>0.43706634834331937</c:v>
                </c:pt>
                <c:pt idx="12">
                  <c:v>0.42202056899148627</c:v>
                </c:pt>
                <c:pt idx="13">
                  <c:v>0.40694963927106315</c:v>
                </c:pt>
                <c:pt idx="14">
                  <c:v>0.41794177095914431</c:v>
                </c:pt>
                <c:pt idx="15">
                  <c:v>0.40371930642438753</c:v>
                </c:pt>
              </c:numCache>
            </c:numRef>
          </c:val>
          <c:smooth val="0"/>
          <c:extLst>
            <c:ext xmlns:c16="http://schemas.microsoft.com/office/drawing/2014/chart" uri="{C3380CC4-5D6E-409C-BE32-E72D297353CC}">
              <c16:uniqueId val="{00000010-B894-4EB5-BD2C-05F77005A17F}"/>
            </c:ext>
          </c:extLst>
        </c:ser>
        <c:dLbls>
          <c:showLegendKey val="0"/>
          <c:showVal val="0"/>
          <c:showCatName val="0"/>
          <c:showSerName val="0"/>
          <c:showPercent val="0"/>
          <c:showBubbleSize val="0"/>
        </c:dLbls>
        <c:marker val="1"/>
        <c:smooth val="0"/>
        <c:axId val="405710864"/>
        <c:axId val="405497112"/>
      </c:lineChart>
      <c:catAx>
        <c:axId val="405496328"/>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5496720"/>
        <c:crosses val="autoZero"/>
        <c:auto val="1"/>
        <c:lblAlgn val="ctr"/>
        <c:lblOffset val="100"/>
        <c:noMultiLvlLbl val="0"/>
      </c:catAx>
      <c:valAx>
        <c:axId val="405496720"/>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496328"/>
        <c:crosses val="autoZero"/>
        <c:crossBetween val="between"/>
      </c:valAx>
      <c:valAx>
        <c:axId val="405497112"/>
        <c:scaling>
          <c:orientation val="minMax"/>
          <c:max val="1"/>
        </c:scaling>
        <c:delete val="0"/>
        <c:axPos val="r"/>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0864"/>
        <c:crosses val="max"/>
        <c:crossBetween val="between"/>
      </c:valAx>
      <c:catAx>
        <c:axId val="405710864"/>
        <c:scaling>
          <c:orientation val="minMax"/>
        </c:scaling>
        <c:delete val="1"/>
        <c:axPos val="b"/>
        <c:numFmt formatCode="General" sourceLinked="1"/>
        <c:majorTickMark val="none"/>
        <c:minorTickMark val="none"/>
        <c:tickLblPos val="nextTo"/>
        <c:crossAx val="405497112"/>
        <c:crosses val="autoZero"/>
        <c:auto val="1"/>
        <c:lblAlgn val="ctr"/>
        <c:lblOffset val="100"/>
        <c:noMultiLvlLbl val="0"/>
      </c:catAx>
      <c:spPr>
        <a:noFill/>
        <a:ln>
          <a:noFill/>
        </a:ln>
        <a:effectLst/>
      </c:spPr>
    </c:plotArea>
    <c:legend>
      <c:legendPos val="b"/>
      <c:layout>
        <c:manualLayout>
          <c:xMode val="edge"/>
          <c:yMode val="edge"/>
          <c:x val="0.24263521410458375"/>
          <c:y val="5.4469560843246743E-2"/>
          <c:w val="0.48786886456186407"/>
          <c:h val="5.0897275344905873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8537936611028774E-2"/>
          <c:y val="0.24594048442004243"/>
          <c:w val="0.96113718467004583"/>
          <c:h val="0.52170488361918721"/>
        </c:manualLayout>
      </c:layout>
      <c:barChart>
        <c:barDir val="col"/>
        <c:grouping val="clustered"/>
        <c:varyColors val="0"/>
        <c:ser>
          <c:idx val="1"/>
          <c:order val="1"/>
          <c:tx>
            <c:strRef>
              <c:f>'III.5.4.Afil. cotiz.'!$C$4</c:f>
              <c:strCache>
                <c:ptCount val="1"/>
                <c:pt idx="0">
                  <c:v> Población Ocupada Formal </c:v>
                </c:pt>
              </c:strCache>
            </c:strRef>
          </c:tx>
          <c:spPr>
            <a:solidFill>
              <a:schemeClr val="tx2">
                <a:lumMod val="60000"/>
                <a:lumOff val="40000"/>
              </a:schemeClr>
            </a:solidFill>
            <a:ln>
              <a:solidFill>
                <a:srgbClr val="00A94F"/>
              </a:solidFill>
            </a:ln>
            <a:effectLst/>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xmlns:c15="http://schemas.microsoft.com/office/drawing/2012/chart" uri="{02D57815-91ED-43cb-92C2-25804820EDAC}">
                  <c15:fullRef>
                    <c15:sqref>'III.5.4.Afil. cotiz.'!$C$5:$C$22</c15:sqref>
                  </c15:fullRef>
                </c:ext>
              </c:extLst>
              <c:f>'III.5.4.Afil. cotiz.'!$C$7:$C$22</c:f>
              <c:numCache>
                <c:formatCode>#,##0</c:formatCode>
                <c:ptCount val="16"/>
                <c:pt idx="0">
                  <c:v>1631129</c:v>
                </c:pt>
                <c:pt idx="1">
                  <c:v>1686216</c:v>
                </c:pt>
                <c:pt idx="2">
                  <c:v>1716228</c:v>
                </c:pt>
                <c:pt idx="3">
                  <c:v>1769801</c:v>
                </c:pt>
                <c:pt idx="4">
                  <c:v>1853784.4208326</c:v>
                </c:pt>
                <c:pt idx="5">
                  <c:v>1939410.7036625701</c:v>
                </c:pt>
                <c:pt idx="6">
                  <c:v>2012995.43601726</c:v>
                </c:pt>
                <c:pt idx="7">
                  <c:v>2050906.62490762</c:v>
                </c:pt>
                <c:pt idx="8">
                  <c:v>2202518.1965998798</c:v>
                </c:pt>
                <c:pt idx="9">
                  <c:v>2299463.3115164302</c:v>
                </c:pt>
                <c:pt idx="10">
                  <c:v>2045876.3979077199</c:v>
                </c:pt>
                <c:pt idx="11">
                  <c:v>2170910.4636014798</c:v>
                </c:pt>
                <c:pt idx="12">
                  <c:v>2253696.5098291901</c:v>
                </c:pt>
                <c:pt idx="13">
                  <c:v>2308209</c:v>
                </c:pt>
                <c:pt idx="14">
                  <c:v>2445484</c:v>
                </c:pt>
                <c:pt idx="15">
                  <c:v>2445484</c:v>
                </c:pt>
              </c:numCache>
            </c:numRef>
          </c:val>
          <c:extLst>
            <c:ext xmlns:c16="http://schemas.microsoft.com/office/drawing/2014/chart" uri="{C3380CC4-5D6E-409C-BE32-E72D297353CC}">
              <c16:uniqueId val="{0000000E-5B02-46A5-85BE-B0DD71912A1B}"/>
            </c:ext>
          </c:extLst>
        </c:ser>
        <c:dLbls>
          <c:showLegendKey val="0"/>
          <c:showVal val="0"/>
          <c:showCatName val="0"/>
          <c:showSerName val="0"/>
          <c:showPercent val="0"/>
          <c:showBubbleSize val="0"/>
        </c:dLbls>
        <c:gapWidth val="150"/>
        <c:axId val="405714392"/>
        <c:axId val="405714784"/>
        <c:extLst>
          <c:ext xmlns:c15="http://schemas.microsoft.com/office/drawing/2012/chart" uri="{02D57815-91ED-43cb-92C2-25804820EDAC}">
            <c15:filteredBarSeries>
              <c15:ser>
                <c:idx val="0"/>
                <c:order val="0"/>
                <c:tx>
                  <c:strRef>
                    <c:extLst>
                      <c:ext uri="{02D57815-91ED-43cb-92C2-25804820EDAC}">
                        <c15:formulaRef>
                          <c15:sqref>'III.5.4.Afil. cotiz.'!$B$4</c15:sqref>
                        </c15:formulaRef>
                      </c:ext>
                    </c:extLst>
                    <c:strCache>
                      <c:ptCount val="1"/>
                      <c:pt idx="0">
                        <c:v> Trabajadores Cotizantes  </c:v>
                      </c:pt>
                    </c:strCache>
                  </c:strRef>
                </c:tx>
                <c:spPr>
                  <a:solidFill>
                    <a:schemeClr val="accent1"/>
                  </a:solidFill>
                  <a:ln>
                    <a:noFill/>
                  </a:ln>
                  <a:effectLst/>
                </c:spPr>
                <c:invertIfNegative val="0"/>
                <c:cat>
                  <c:strRef>
                    <c:extLst>
                      <c:ext uri="{02D57815-91ED-43cb-92C2-25804820EDAC}">
                        <c15:fullRef>
                          <c15:sqref>'III.5.4.Afil. cotiz.'!$A$5:$A$22</c15:sqref>
                        </c15:fullRef>
                        <c15:formulaRef>
                          <c15:sqref>'III.5.4.Afil. cotiz.'!$A$7:$A$22</c15:sqref>
                        </c15:formulaRef>
                      </c:ext>
                    </c:extLst>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uri="{02D57815-91ED-43cb-92C2-25804820EDAC}">
                        <c15:fullRef>
                          <c15:sqref>'III.5.4.Afil. cotiz.'!$B$5:$B$22</c15:sqref>
                        </c15:fullRef>
                        <c15:formulaRef>
                          <c15:sqref>'III.5.4.Afil. cotiz.'!$B$7:$B$22</c15:sqref>
                        </c15:formulaRef>
                      </c:ext>
                    </c:extLst>
                    <c:numCache>
                      <c:formatCode>#,##0</c:formatCode>
                      <c:ptCount val="16"/>
                      <c:pt idx="0">
                        <c:v>1189601</c:v>
                      </c:pt>
                      <c:pt idx="1">
                        <c:v>1242780</c:v>
                      </c:pt>
                      <c:pt idx="2">
                        <c:v>1291137</c:v>
                      </c:pt>
                      <c:pt idx="3">
                        <c:v>1376966</c:v>
                      </c:pt>
                      <c:pt idx="4">
                        <c:v>1508392</c:v>
                      </c:pt>
                      <c:pt idx="5">
                        <c:v>1617107</c:v>
                      </c:pt>
                      <c:pt idx="6">
                        <c:v>1725802</c:v>
                      </c:pt>
                      <c:pt idx="7">
                        <c:v>1837104</c:v>
                      </c:pt>
                      <c:pt idx="8">
                        <c:v>1935968</c:v>
                      </c:pt>
                      <c:pt idx="9">
                        <c:v>1924919</c:v>
                      </c:pt>
                      <c:pt idx="10">
                        <c:v>1747440</c:v>
                      </c:pt>
                      <c:pt idx="11">
                        <c:v>1972032</c:v>
                      </c:pt>
                      <c:pt idx="12">
                        <c:v>2020997</c:v>
                      </c:pt>
                      <c:pt idx="13">
                        <c:v>2050266</c:v>
                      </c:pt>
                      <c:pt idx="14">
                        <c:v>2219499</c:v>
                      </c:pt>
                      <c:pt idx="15">
                        <c:v>2158065</c:v>
                      </c:pt>
                    </c:numCache>
                  </c:numRef>
                </c:val>
                <c:extLst>
                  <c:ext xmlns:c16="http://schemas.microsoft.com/office/drawing/2014/chart" uri="{C3380CC4-5D6E-409C-BE32-E72D297353CC}">
                    <c16:uniqueId val="{00000000-5B02-46A5-85BE-B0DD71912A1B}"/>
                  </c:ext>
                </c:extLst>
              </c15:ser>
            </c15:filteredBarSeries>
          </c:ext>
        </c:extLst>
      </c:barChart>
      <c:lineChart>
        <c:grouping val="standard"/>
        <c:varyColors val="0"/>
        <c:ser>
          <c:idx val="2"/>
          <c:order val="2"/>
          <c:tx>
            <c:strRef>
              <c:f>'III.5.4.Afil. cotiz.'!$D$4</c:f>
              <c:strCache>
                <c:ptCount val="1"/>
                <c:pt idx="0">
                  <c:v> % Cotizantes/ Pobl. Asalariada </c:v>
                </c:pt>
              </c:strCache>
            </c:strRef>
          </c:tx>
          <c:spPr>
            <a:ln w="31750" cap="rnd" cmpd="sng" algn="ctr">
              <a:solidFill>
                <a:schemeClr val="accent5">
                  <a:shade val="95000"/>
                  <a:satMod val="105000"/>
                </a:schemeClr>
              </a:solidFill>
              <a:prstDash val="sysDash"/>
              <a:round/>
            </a:ln>
            <a:effectLst/>
          </c:spPr>
          <c:marker>
            <c:symbol val="circle"/>
            <c:size val="19"/>
            <c:spPr>
              <a:solidFill>
                <a:srgbClr val="00539B"/>
              </a:solidFill>
              <a:ln w="9525" cap="flat" cmpd="sng" algn="ctr">
                <a:solidFill>
                  <a:schemeClr val="accent5">
                    <a:shade val="95000"/>
                    <a:satMod val="105000"/>
                  </a:schemeClr>
                </a:solidFill>
                <a:prstDash val="solid"/>
                <a:round/>
              </a:ln>
              <a:effectLst/>
            </c:spPr>
          </c:marker>
          <c:dLbls>
            <c:spPr>
              <a:noFill/>
              <a:ln>
                <a:noFill/>
              </a:ln>
              <a:effectLst/>
            </c:spPr>
            <c:txPr>
              <a:bodyPr rot="-54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'III.5.4.Afil. cotiz.'!$A$5:$A$22</c15:sqref>
                  </c15:fullRef>
                </c:ext>
              </c:extLst>
              <c:f>'III.5.4.Afil. cotiz.'!$A$7:$A$22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 2022</c:v>
                </c:pt>
                <c:pt idx="13">
                  <c:v>Dic. 2023</c:v>
                </c:pt>
                <c:pt idx="14">
                  <c:v>Dic. 2024</c:v>
                </c:pt>
                <c:pt idx="15">
                  <c:v>Feb.2025</c:v>
                </c:pt>
              </c:strCache>
            </c:strRef>
          </c:cat>
          <c:val>
            <c:numRef>
              <c:extLst>
                <c:ext xmlns:c15="http://schemas.microsoft.com/office/drawing/2012/chart" uri="{02D57815-91ED-43cb-92C2-25804820EDAC}">
                  <c15:fullRef>
                    <c15:sqref>'III.5.4.Afil. cotiz.'!$D$5:$D$22</c15:sqref>
                  </c15:fullRef>
                </c:ext>
              </c:extLst>
              <c:f>'III.5.4.Afil. cotiz.'!$D$7:$D$22</c:f>
              <c:numCache>
                <c:formatCode>0.00%</c:formatCode>
                <c:ptCount val="16"/>
                <c:pt idx="0">
                  <c:v>0.72931141559006063</c:v>
                </c:pt>
                <c:pt idx="1">
                  <c:v>0.73702301484507327</c:v>
                </c:pt>
                <c:pt idx="2">
                  <c:v>0.75231088177095351</c:v>
                </c:pt>
                <c:pt idx="3">
                  <c:v>0.77803436657567715</c:v>
                </c:pt>
                <c:pt idx="4">
                  <c:v>0.81368253128512535</c:v>
                </c:pt>
                <c:pt idx="5">
                  <c:v>0.83381358932695337</c:v>
                </c:pt>
                <c:pt idx="6">
                  <c:v>0.85733030940920751</c:v>
                </c:pt>
                <c:pt idx="7">
                  <c:v>0.89575214087708632</c:v>
                </c:pt>
                <c:pt idx="8">
                  <c:v>0.87897934418368728</c:v>
                </c:pt>
                <c:pt idx="9">
                  <c:v>0.8371166395042724</c:v>
                </c:pt>
                <c:pt idx="10">
                  <c:v>0.85412784554681531</c:v>
                </c:pt>
                <c:pt idx="11">
                  <c:v>0.90838937536302355</c:v>
                </c:pt>
                <c:pt idx="12">
                  <c:v>0.89674762825682031</c:v>
                </c:pt>
                <c:pt idx="13">
                  <c:v>0.88824972088749332</c:v>
                </c:pt>
                <c:pt idx="14">
                  <c:v>0.90759088998333259</c:v>
                </c:pt>
                <c:pt idx="15">
                  <c:v>0.88246948252370494</c:v>
                </c:pt>
              </c:numCache>
            </c:numRef>
          </c:val>
          <c:smooth val="0"/>
          <c:extLst>
            <c:ext xmlns:c16="http://schemas.microsoft.com/office/drawing/2014/chart" uri="{C3380CC4-5D6E-409C-BE32-E72D297353CC}">
              <c16:uniqueId val="{0000000F-5B02-46A5-85BE-B0DD71912A1B}"/>
            </c:ext>
          </c:extLst>
        </c:ser>
        <c:dLbls>
          <c:showLegendKey val="0"/>
          <c:showVal val="0"/>
          <c:showCatName val="0"/>
          <c:showSerName val="0"/>
          <c:showPercent val="0"/>
          <c:showBubbleSize val="0"/>
        </c:dLbls>
        <c:marker val="1"/>
        <c:smooth val="0"/>
        <c:axId val="107204720"/>
        <c:axId val="107208464"/>
      </c:lineChart>
      <c:catAx>
        <c:axId val="4057143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5714784"/>
        <c:crosses val="autoZero"/>
        <c:auto val="1"/>
        <c:lblAlgn val="ctr"/>
        <c:lblOffset val="100"/>
        <c:noMultiLvlLbl val="0"/>
      </c:catAx>
      <c:valAx>
        <c:axId val="405714784"/>
        <c:scaling>
          <c:orientation val="minMax"/>
        </c:scaling>
        <c:delete val="0"/>
        <c:axPos val="l"/>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5714392"/>
        <c:crosses val="autoZero"/>
        <c:crossBetween val="between"/>
        <c:majorUnit val="1000000"/>
      </c:valAx>
      <c:valAx>
        <c:axId val="10720846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107204720"/>
        <c:crosses val="max"/>
        <c:crossBetween val="between"/>
      </c:valAx>
      <c:catAx>
        <c:axId val="107204720"/>
        <c:scaling>
          <c:orientation val="minMax"/>
        </c:scaling>
        <c:delete val="1"/>
        <c:axPos val="b"/>
        <c:numFmt formatCode="General" sourceLinked="1"/>
        <c:majorTickMark val="out"/>
        <c:minorTickMark val="none"/>
        <c:tickLblPos val="nextTo"/>
        <c:crossAx val="107208464"/>
        <c:crosses val="autoZero"/>
        <c:auto val="1"/>
        <c:lblAlgn val="ctr"/>
        <c:lblOffset val="100"/>
        <c:noMultiLvlLbl val="0"/>
      </c:catAx>
      <c:spPr>
        <a:solidFill>
          <a:schemeClr val="bg1"/>
        </a:solidFill>
        <a:ln>
          <a:noFill/>
        </a:ln>
        <a:effectLst/>
      </c:spPr>
    </c:plotArea>
    <c:legend>
      <c:legendPos val="r"/>
      <c:layout>
        <c:manualLayout>
          <c:xMode val="edge"/>
          <c:yMode val="edge"/>
          <c:x val="0.1943562865740241"/>
          <c:y val="2.5250593202323968E-2"/>
          <c:w val="0.57532600139716816"/>
          <c:h val="8.1511592093072252E-2"/>
        </c:manualLayout>
      </c:layout>
      <c:overlay val="0"/>
      <c:spPr>
        <a:noFill/>
        <a:ln>
          <a:noFill/>
        </a:ln>
        <a:effectLst/>
      </c:spPr>
      <c:txPr>
        <a:bodyPr rot="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0.29537759187424278"/>
          <c:y val="0.29951423738561539"/>
          <c:w val="0.3374826078858858"/>
          <c:h val="0.53709482712708623"/>
        </c:manualLayout>
      </c:layout>
      <c:doughnutChart>
        <c:varyColors val="1"/>
        <c:ser>
          <c:idx val="0"/>
          <c:order val="0"/>
          <c:tx>
            <c:strRef>
              <c:f>'III.5.5.Cotiz. x rango de edad'!$B$4</c:f>
              <c:strCache>
                <c:ptCount val="1"/>
                <c:pt idx="0">
                  <c:v> Cotizantes </c:v>
                </c:pt>
              </c:strCache>
            </c:strRef>
          </c:tx>
          <c:explosion val="4"/>
          <c:dPt>
            <c:idx val="0"/>
            <c:bubble3D val="0"/>
            <c:spPr>
              <a:solidFill>
                <a:schemeClr val="accent1">
                  <a:shade val="42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0-08FC-4B40-8539-39F7B9C9B12F}"/>
              </c:ext>
            </c:extLst>
          </c:dPt>
          <c:dPt>
            <c:idx val="1"/>
            <c:bubble3D val="0"/>
            <c:spPr>
              <a:solidFill>
                <a:schemeClr val="accent1">
                  <a:shade val="55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1-08FC-4B40-8539-39F7B9C9B12F}"/>
              </c:ext>
            </c:extLst>
          </c:dPt>
          <c:dPt>
            <c:idx val="2"/>
            <c:bubble3D val="0"/>
            <c:spPr>
              <a:solidFill>
                <a:schemeClr val="accent1">
                  <a:shade val="68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2-08FC-4B40-8539-39F7B9C9B12F}"/>
              </c:ext>
            </c:extLst>
          </c:dPt>
          <c:dPt>
            <c:idx val="3"/>
            <c:bubble3D val="0"/>
            <c:spPr>
              <a:solidFill>
                <a:schemeClr val="accent1">
                  <a:shade val="80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3-08FC-4B40-8539-39F7B9C9B12F}"/>
              </c:ext>
            </c:extLst>
          </c:dPt>
          <c:dPt>
            <c:idx val="4"/>
            <c:bubble3D val="0"/>
            <c:spPr>
              <a:solidFill>
                <a:schemeClr val="accent1">
                  <a:shade val="9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4-08FC-4B40-8539-39F7B9C9B12F}"/>
              </c:ext>
            </c:extLst>
          </c:dPt>
          <c:dPt>
            <c:idx val="5"/>
            <c:bubble3D val="0"/>
            <c:spPr>
              <a:solidFill>
                <a:schemeClr val="accent1">
                  <a:tint val="94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5-08FC-4B40-8539-39F7B9C9B12F}"/>
              </c:ext>
            </c:extLst>
          </c:dPt>
          <c:dPt>
            <c:idx val="6"/>
            <c:bubble3D val="0"/>
            <c:spPr>
              <a:solidFill>
                <a:schemeClr val="accent1">
                  <a:tint val="81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6-08FC-4B40-8539-39F7B9C9B12F}"/>
              </c:ext>
            </c:extLst>
          </c:dPt>
          <c:dPt>
            <c:idx val="7"/>
            <c:bubble3D val="0"/>
            <c:spPr>
              <a:solidFill>
                <a:schemeClr val="accent1">
                  <a:tint val="69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7-08FC-4B40-8539-39F7B9C9B12F}"/>
              </c:ext>
            </c:extLst>
          </c:dPt>
          <c:dPt>
            <c:idx val="8"/>
            <c:bubble3D val="0"/>
            <c:spPr>
              <a:solidFill>
                <a:schemeClr val="accent1">
                  <a:tint val="56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8-08FC-4B40-8539-39F7B9C9B12F}"/>
              </c:ext>
            </c:extLst>
          </c:dPt>
          <c:dPt>
            <c:idx val="9"/>
            <c:bubble3D val="0"/>
            <c:spPr>
              <a:solidFill>
                <a:schemeClr val="accent1">
                  <a:tint val="43000"/>
                </a:schemeClr>
              </a:solidFill>
              <a:ln>
                <a:noFill/>
              </a:ln>
              <a:effectLst/>
              <a:scene3d>
                <a:camera prst="orthographicFront"/>
                <a:lightRig rig="brightRoom" dir="t"/>
              </a:scene3d>
              <a:sp3d prstMaterial="flat">
                <a:bevelT w="50800" h="101600" prst="angle"/>
                <a:contourClr>
                  <a:srgbClr val="000000"/>
                </a:contourClr>
              </a:sp3d>
            </c:spPr>
            <c:extLst>
              <c:ext xmlns:c16="http://schemas.microsoft.com/office/drawing/2014/chart" uri="{C3380CC4-5D6E-409C-BE32-E72D297353CC}">
                <c16:uniqueId val="{00000009-08FC-4B40-8539-39F7B9C9B12F}"/>
              </c:ext>
            </c:extLst>
          </c:dPt>
          <c:dLbls>
            <c:dLbl>
              <c:idx val="0"/>
              <c:layout>
                <c:manualLayout>
                  <c:x val="6.9942184094376096E-3"/>
                  <c:y val="-0.15186407297031859"/>
                </c:manualLayout>
              </c:layout>
              <c:tx>
                <c:rich>
                  <a:bodyPr/>
                  <a:lstStyle/>
                  <a:p>
                    <a:fld id="{5C024A99-A543-4E77-AF72-CC911465E0DD}" type="CATEGORYNAME">
                      <a:rPr lang="en-US"/>
                      <a:pPr/>
                      <a:t>[]</a:t>
                    </a:fld>
                    <a:endParaRPr lang="en-US"/>
                  </a:p>
                  <a:p>
                    <a:r>
                      <a:rPr lang="en-US" baseline="0"/>
                      <a:t> </a:t>
                    </a:r>
                    <a:fld id="{7579B752-8A5C-407A-ABF8-4FF1EA3270BD}" type="VALUE">
                      <a:rPr lang="en-US" baseline="0"/>
                      <a:pPr/>
                      <a:t>[]</a:t>
                    </a:fld>
                    <a:endParaRPr lang="en-US" baseline="0"/>
                  </a:p>
                  <a:p>
                    <a:r>
                      <a:rPr lang="en-US" baseline="0"/>
                      <a:t> </a:t>
                    </a:r>
                    <a:fld id="{1F13F754-9DBD-4EA3-BC41-8BA2D6147FD7}"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0-08FC-4B40-8539-39F7B9C9B12F}"/>
                </c:ext>
              </c:extLst>
            </c:dLbl>
            <c:dLbl>
              <c:idx val="1"/>
              <c:layout>
                <c:manualLayout>
                  <c:x val="8.8490519134551429E-2"/>
                  <c:y val="-0.11677042303893882"/>
                </c:manualLayout>
              </c:layout>
              <c:tx>
                <c:rich>
                  <a:bodyPr/>
                  <a:lstStyle/>
                  <a:p>
                    <a:fld id="{66C82EE8-469F-4979-8FB7-970681FD78A1}" type="CATEGORYNAME">
                      <a:rPr lang="en-US"/>
                      <a:pPr/>
                      <a:t>[]</a:t>
                    </a:fld>
                    <a:r>
                      <a:rPr lang="en-US" baseline="0"/>
                      <a:t> </a:t>
                    </a:r>
                  </a:p>
                  <a:p>
                    <a:fld id="{8E496077-329D-4D25-A9B2-44DF38C71F8D}" type="VALUE">
                      <a:rPr lang="en-US" baseline="0"/>
                      <a:pPr/>
                      <a:t>[]</a:t>
                    </a:fld>
                    <a:endParaRPr lang="en-US" baseline="0"/>
                  </a:p>
                  <a:p>
                    <a:r>
                      <a:rPr lang="en-US" baseline="0"/>
                      <a:t> </a:t>
                    </a:r>
                    <a:fld id="{F03D3B44-48A3-4A89-B018-B6AA83D32C38}"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8FC-4B40-8539-39F7B9C9B12F}"/>
                </c:ext>
              </c:extLst>
            </c:dLbl>
            <c:dLbl>
              <c:idx val="2"/>
              <c:layout>
                <c:manualLayout>
                  <c:x val="0.11204941339448349"/>
                  <c:y val="-2.6617935100361347E-2"/>
                </c:manualLayout>
              </c:layout>
              <c:tx>
                <c:rich>
                  <a:bodyPr/>
                  <a:lstStyle/>
                  <a:p>
                    <a:fld id="{BD07D06C-B922-466F-A3C0-F2881F5D1286}" type="CATEGORYNAME">
                      <a:rPr lang="en-US"/>
                      <a:pPr/>
                      <a:t>[]</a:t>
                    </a:fld>
                    <a:r>
                      <a:rPr lang="en-US" baseline="0"/>
                      <a:t> </a:t>
                    </a:r>
                  </a:p>
                  <a:p>
                    <a:fld id="{D9756619-C7E3-4268-92EF-E28FD06EF5A3}" type="VALUE">
                      <a:rPr lang="en-US" baseline="0"/>
                      <a:pPr/>
                      <a:t>[]</a:t>
                    </a:fld>
                    <a:r>
                      <a:rPr lang="en-US" baseline="0"/>
                      <a:t> </a:t>
                    </a:r>
                  </a:p>
                  <a:p>
                    <a:fld id="{5F60D36B-6560-4E00-9D6A-EC6A865DE437}"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2-08FC-4B40-8539-39F7B9C9B12F}"/>
                </c:ext>
              </c:extLst>
            </c:dLbl>
            <c:dLbl>
              <c:idx val="3"/>
              <c:layout>
                <c:manualLayout>
                  <c:x val="0.11009688478982506"/>
                  <c:y val="7.0218313265387522E-2"/>
                </c:manualLayout>
              </c:layout>
              <c:tx>
                <c:rich>
                  <a:bodyPr/>
                  <a:lstStyle/>
                  <a:p>
                    <a:fld id="{D1483840-8336-40F2-85B0-CECF9D70A0FF}" type="CATEGORYNAME">
                      <a:rPr lang="en-US"/>
                      <a:pPr/>
                      <a:t>[]</a:t>
                    </a:fld>
                    <a:r>
                      <a:rPr lang="en-US" baseline="0"/>
                      <a:t> </a:t>
                    </a:r>
                  </a:p>
                  <a:p>
                    <a:fld id="{BC1B7889-2153-4FB4-AD1B-8EAC2E4BD881}" type="VALUE">
                      <a:rPr lang="en-US" baseline="0"/>
                      <a:pPr/>
                      <a:t>[]</a:t>
                    </a:fld>
                    <a:endParaRPr lang="en-US" baseline="0"/>
                  </a:p>
                  <a:p>
                    <a:r>
                      <a:rPr lang="en-US" baseline="0"/>
                      <a:t> </a:t>
                    </a:r>
                    <a:fld id="{D8BB008D-B0B5-4A97-8ACE-0FCDF999C4F9}"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8FC-4B40-8539-39F7B9C9B12F}"/>
                </c:ext>
              </c:extLst>
            </c:dLbl>
            <c:dLbl>
              <c:idx val="4"/>
              <c:layout>
                <c:manualLayout>
                  <c:x val="6.7068098612537298E-4"/>
                  <c:y val="0.14377863079797112"/>
                </c:manualLayout>
              </c:layout>
              <c:tx>
                <c:rich>
                  <a:bodyPr/>
                  <a:lstStyle/>
                  <a:p>
                    <a:fld id="{89BB02E3-DABB-4708-BFF4-36CF14C0F881}" type="CATEGORYNAME">
                      <a:rPr lang="en-US"/>
                      <a:pPr/>
                      <a:t>[]</a:t>
                    </a:fld>
                    <a:r>
                      <a:rPr lang="en-US" baseline="0"/>
                      <a:t> </a:t>
                    </a:r>
                  </a:p>
                  <a:p>
                    <a:fld id="{5FCE9233-985D-4108-A53C-4E9D52DAC470}" type="VALUE">
                      <a:rPr lang="en-US" baseline="0"/>
                      <a:pPr/>
                      <a:t>[]</a:t>
                    </a:fld>
                    <a:endParaRPr lang="en-US" baseline="0"/>
                  </a:p>
                  <a:p>
                    <a:r>
                      <a:rPr lang="en-US" baseline="0"/>
                      <a:t> </a:t>
                    </a:r>
                    <a:fld id="{E43BA3A7-D63C-4187-B96F-5E896B246A4E}"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08FC-4B40-8539-39F7B9C9B12F}"/>
                </c:ext>
              </c:extLst>
            </c:dLbl>
            <c:dLbl>
              <c:idx val="5"/>
              <c:layout>
                <c:manualLayout>
                  <c:x val="-0.10958213141043982"/>
                  <c:y val="9.3935502791144099E-2"/>
                </c:manualLayout>
              </c:layout>
              <c:tx>
                <c:rich>
                  <a:bodyPr/>
                  <a:lstStyle/>
                  <a:p>
                    <a:fld id="{1C91A009-BFE6-421B-8630-764C2C72A190}" type="CATEGORYNAME">
                      <a:rPr lang="en-US"/>
                      <a:pPr/>
                      <a:t>[]</a:t>
                    </a:fld>
                    <a:r>
                      <a:rPr lang="en-US" baseline="0"/>
                      <a:t> </a:t>
                    </a:r>
                  </a:p>
                  <a:p>
                    <a:fld id="{F801EF60-C1F9-4B21-92E7-6C0CFC13042B}" type="VALUE">
                      <a:rPr lang="en-US" baseline="0"/>
                      <a:pPr/>
                      <a:t>[]</a:t>
                    </a:fld>
                    <a:r>
                      <a:rPr lang="en-US" baseline="0"/>
                      <a:t> </a:t>
                    </a:r>
                  </a:p>
                  <a:p>
                    <a:fld id="{8CD2C1F8-B43B-4D98-BDF9-2233AAD7BE2A}"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8FC-4B40-8539-39F7B9C9B12F}"/>
                </c:ext>
              </c:extLst>
            </c:dLbl>
            <c:dLbl>
              <c:idx val="6"/>
              <c:layout>
                <c:manualLayout>
                  <c:x val="-0.12555880544620429"/>
                  <c:y val="1.3070164349944815E-2"/>
                </c:manualLayout>
              </c:layout>
              <c:tx>
                <c:rich>
                  <a:bodyPr/>
                  <a:lstStyle/>
                  <a:p>
                    <a:fld id="{76CAD99F-5987-44A2-9E54-AE4068BBAEE7}" type="CATEGORYNAME">
                      <a:rPr lang="en-US"/>
                      <a:pPr/>
                      <a:t>[]</a:t>
                    </a:fld>
                    <a:r>
                      <a:rPr lang="en-US" baseline="0"/>
                      <a:t> </a:t>
                    </a:r>
                  </a:p>
                  <a:p>
                    <a:fld id="{C19DE414-349E-4073-B756-18909793D31C}" type="VALUE">
                      <a:rPr lang="en-US" baseline="0"/>
                      <a:pPr/>
                      <a:t>[]</a:t>
                    </a:fld>
                    <a:r>
                      <a:rPr lang="en-US" baseline="0"/>
                      <a:t> </a:t>
                    </a:r>
                  </a:p>
                  <a:p>
                    <a:fld id="{8656E139-4F7F-473C-98DA-02398340AC73}"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6-08FC-4B40-8539-39F7B9C9B12F}"/>
                </c:ext>
              </c:extLst>
            </c:dLbl>
            <c:dLbl>
              <c:idx val="7"/>
              <c:layout>
                <c:manualLayout>
                  <c:x val="-0.12990014864854349"/>
                  <c:y val="-4.8720442831692433E-2"/>
                </c:manualLayout>
              </c:layout>
              <c:tx>
                <c:rich>
                  <a:bodyPr/>
                  <a:lstStyle/>
                  <a:p>
                    <a:fld id="{0A79CF7F-D32A-4B74-82C0-B26967CEC6DF}" type="CATEGORYNAME">
                      <a:rPr lang="en-US"/>
                      <a:pPr/>
                      <a:t>[]</a:t>
                    </a:fld>
                    <a:r>
                      <a:rPr lang="en-US" baseline="0"/>
                      <a:t> </a:t>
                    </a:r>
                  </a:p>
                  <a:p>
                    <a:fld id="{C253DB77-B0BE-4F95-B3C7-844DAF24A443}" type="VALUE">
                      <a:rPr lang="en-US" baseline="0"/>
                      <a:pPr/>
                      <a:t>[]</a:t>
                    </a:fld>
                    <a:endParaRPr lang="en-US" baseline="0"/>
                  </a:p>
                  <a:p>
                    <a:r>
                      <a:rPr lang="en-US" baseline="0"/>
                      <a:t> </a:t>
                    </a:r>
                    <a:fld id="{523C7F9B-E70A-49AD-89D2-7094ED48E8CA}"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8FC-4B40-8539-39F7B9C9B12F}"/>
                </c:ext>
              </c:extLst>
            </c:dLbl>
            <c:dLbl>
              <c:idx val="8"/>
              <c:layout>
                <c:manualLayout>
                  <c:x val="-9.6378643136827619E-2"/>
                  <c:y val="-0.10649493842661069"/>
                </c:manualLayout>
              </c:layout>
              <c:tx>
                <c:rich>
                  <a:bodyPr/>
                  <a:lstStyle/>
                  <a:p>
                    <a:fld id="{9DD4553E-FA1D-4744-A30B-932EC94CD596}" type="CATEGORYNAME">
                      <a:rPr lang="en-US"/>
                      <a:pPr/>
                      <a:t>[]</a:t>
                    </a:fld>
                    <a:r>
                      <a:rPr lang="en-US" baseline="0"/>
                      <a:t> </a:t>
                    </a:r>
                  </a:p>
                  <a:p>
                    <a:fld id="{411EF334-9D41-4B2F-B41B-8BAD05008EF5}" type="VALUE">
                      <a:rPr lang="en-US" baseline="0"/>
                      <a:pPr/>
                      <a:t>[]</a:t>
                    </a:fld>
                    <a:endParaRPr lang="en-US" baseline="0"/>
                  </a:p>
                  <a:p>
                    <a:r>
                      <a:rPr lang="en-US" baseline="0"/>
                      <a:t> </a:t>
                    </a:r>
                    <a:fld id="{760F1231-2E71-44F4-A6E0-61A02E054342}" type="PERCENTAGE">
                      <a:rPr lang="en-US" baseline="0"/>
                      <a:pPr/>
                      <a:t>[]</a:t>
                    </a:fld>
                    <a:endParaRPr lang="en-US" baseline="0"/>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8-08FC-4B40-8539-39F7B9C9B12F}"/>
                </c:ext>
              </c:extLst>
            </c:dLbl>
            <c:dLbl>
              <c:idx val="9"/>
              <c:layout>
                <c:manualLayout>
                  <c:x val="-5.2944426869906656E-2"/>
                  <c:y val="-0.14399386381220966"/>
                </c:manualLayout>
              </c:layout>
              <c:tx>
                <c:rich>
                  <a:bodyPr/>
                  <a:lstStyle/>
                  <a:p>
                    <a:fld id="{FE95C790-CA0D-44C7-9942-8A2DAECE1F09}" type="CATEGORYNAME">
                      <a:rPr lang="en-US"/>
                      <a:pPr/>
                      <a:t>[]</a:t>
                    </a:fld>
                    <a:r>
                      <a:rPr lang="en-US" baseline="0"/>
                      <a:t> </a:t>
                    </a:r>
                  </a:p>
                  <a:p>
                    <a:fld id="{0ABD5799-3B26-4EC3-8695-D985B5FE7A44}" type="VALUE">
                      <a:rPr lang="en-US" baseline="0"/>
                      <a:pPr/>
                      <a:t>[]</a:t>
                    </a:fld>
                    <a:r>
                      <a:rPr lang="en-US" baseline="0"/>
                      <a:t> </a:t>
                    </a:r>
                  </a:p>
                  <a:p>
                    <a:fld id="{F9B344A7-41B8-4687-B3F5-C0AADE9C3150}" type="PERCENTAGE">
                      <a:rPr lang="en-US" baseline="0"/>
                      <a:pPr/>
                      <a:t>[]</a:t>
                    </a:fld>
                    <a:endParaRPr/>
                  </a:p>
                </c:rich>
              </c:tx>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8FC-4B40-8539-39F7B9C9B12F}"/>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1"/>
            <c:showVal val="1"/>
            <c:showCatName val="1"/>
            <c:showSerName val="0"/>
            <c:showPercent val="1"/>
            <c:showBubbleSize val="0"/>
            <c:separator> </c:separator>
            <c:showLeaderLines val="0"/>
            <c:extLst>
              <c:ext xmlns:c15="http://schemas.microsoft.com/office/drawing/2012/chart" uri="{CE6537A1-D6FC-4f65-9D91-7224C49458BB}"/>
            </c:extLst>
          </c:dLbls>
          <c:cat>
            <c:strRef>
              <c:f>'III.5.5.Cotiz. x rango de edad'!$A$5:$A$14</c:f>
              <c:strCache>
                <c:ptCount val="10"/>
                <c:pt idx="0">
                  <c:v>Menor de 19 </c:v>
                </c:pt>
                <c:pt idx="1">
                  <c:v>20-24 años</c:v>
                </c:pt>
                <c:pt idx="2">
                  <c:v>25-29 años</c:v>
                </c:pt>
                <c:pt idx="3">
                  <c:v>30-34 años</c:v>
                </c:pt>
                <c:pt idx="4">
                  <c:v>35-39 años</c:v>
                </c:pt>
                <c:pt idx="5">
                  <c:v>40-44 años</c:v>
                </c:pt>
                <c:pt idx="6">
                  <c:v>45-49 años</c:v>
                </c:pt>
                <c:pt idx="7">
                  <c:v>50-54 años</c:v>
                </c:pt>
                <c:pt idx="8">
                  <c:v>55-59 años</c:v>
                </c:pt>
                <c:pt idx="9">
                  <c:v>60 ó más </c:v>
                </c:pt>
              </c:strCache>
            </c:strRef>
          </c:cat>
          <c:val>
            <c:numRef>
              <c:f>'III.5.5.Cotiz. x rango de edad'!$B$5:$B$14</c:f>
              <c:numCache>
                <c:formatCode>#,##0</c:formatCode>
                <c:ptCount val="10"/>
                <c:pt idx="0">
                  <c:v>34912</c:v>
                </c:pt>
                <c:pt idx="1">
                  <c:v>247727</c:v>
                </c:pt>
                <c:pt idx="2">
                  <c:v>319189</c:v>
                </c:pt>
                <c:pt idx="3">
                  <c:v>332751</c:v>
                </c:pt>
                <c:pt idx="4">
                  <c:v>282314</c:v>
                </c:pt>
                <c:pt idx="5">
                  <c:v>243652</c:v>
                </c:pt>
                <c:pt idx="6">
                  <c:v>209257</c:v>
                </c:pt>
                <c:pt idx="7">
                  <c:v>166786</c:v>
                </c:pt>
                <c:pt idx="8">
                  <c:v>132188</c:v>
                </c:pt>
                <c:pt idx="9">
                  <c:v>189289</c:v>
                </c:pt>
              </c:numCache>
            </c:numRef>
          </c:val>
          <c:extLst>
            <c:ext xmlns:c16="http://schemas.microsoft.com/office/drawing/2014/chart" uri="{C3380CC4-5D6E-409C-BE32-E72D297353CC}">
              <c16:uniqueId val="{0000000A-08FC-4B40-8539-39F7B9C9B12F}"/>
            </c:ext>
          </c:extLst>
        </c:ser>
        <c:dLbls>
          <c:showLegendKey val="0"/>
          <c:showVal val="0"/>
          <c:showCatName val="0"/>
          <c:showSerName val="0"/>
          <c:showPercent val="1"/>
          <c:showBubbleSize val="0"/>
          <c:showLeaderLines val="0"/>
        </c:dLbls>
        <c:firstSliceAng val="0"/>
        <c:holeSize val="49"/>
      </c:doughnutChart>
      <c:spPr>
        <a:noFill/>
        <a:ln w="25400">
          <a:noFill/>
        </a:ln>
        <a:effectLst/>
      </c:spPr>
    </c:plotArea>
    <c:legend>
      <c:legendPos val="t"/>
      <c:layout>
        <c:manualLayout>
          <c:xMode val="edge"/>
          <c:yMode val="edge"/>
          <c:x val="0.1422256181114139"/>
          <c:y val="3.6591649988799088E-2"/>
          <c:w val="0.67340387086033504"/>
          <c:h val="6.4324744445286811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1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8"/>
      <c:rotY val="0"/>
      <c:depthPercent val="100"/>
      <c:rAngAx val="1"/>
    </c:view3D>
    <c:floor>
      <c:thickness val="0"/>
    </c:floor>
    <c:sideWall>
      <c:thickness val="0"/>
    </c:sideWall>
    <c:backWall>
      <c:thickness val="0"/>
    </c:backWall>
    <c:plotArea>
      <c:layout>
        <c:manualLayout>
          <c:layoutTarget val="inner"/>
          <c:xMode val="edge"/>
          <c:yMode val="edge"/>
          <c:x val="2.2180675916371476E-2"/>
          <c:y val="8.0556993056476997E-2"/>
          <c:w val="0.9750729659404026"/>
          <c:h val="0.64502021328569747"/>
        </c:manualLayout>
      </c:layout>
      <c:bar3DChart>
        <c:barDir val="col"/>
        <c:grouping val="stacked"/>
        <c:varyColors val="0"/>
        <c:ser>
          <c:idx val="0"/>
          <c:order val="0"/>
          <c:tx>
            <c:strRef>
              <c:f>'III.5.6.Cotiz x sal. min. cot.'!$B$4</c:f>
              <c:strCache>
                <c:ptCount val="1"/>
                <c:pt idx="0">
                  <c:v> Cotizantes </c:v>
                </c:pt>
              </c:strCache>
            </c:strRef>
          </c:tx>
          <c:spPr>
            <a:solidFill>
              <a:srgbClr val="00539B"/>
            </a:solidFill>
          </c:spPr>
          <c:invertIfNegative val="0"/>
          <c:dLbls>
            <c:dLbl>
              <c:idx val="0"/>
              <c:layout>
                <c:manualLayout>
                  <c:x val="4.1440540531603696E-3"/>
                  <c:y val="-0.3212575638911820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DD-4B01-9F49-F72C51A13DF6}"/>
                </c:ext>
              </c:extLst>
            </c:dLbl>
            <c:dLbl>
              <c:idx val="1"/>
              <c:layout>
                <c:manualLayout>
                  <c:x val="-3.7454993749410346E-3"/>
                  <c:y val="-0.341360402800199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4DD-4B01-9F49-F72C51A13DF6}"/>
                </c:ext>
              </c:extLst>
            </c:dLbl>
            <c:dLbl>
              <c:idx val="2"/>
              <c:layout>
                <c:manualLayout>
                  <c:x val="6.5670413643472564E-3"/>
                  <c:y val="-0.15766888418427888"/>
                </c:manualLayout>
              </c:layout>
              <c:showLegendKey val="0"/>
              <c:showVal val="1"/>
              <c:showCatName val="0"/>
              <c:showSerName val="0"/>
              <c:showPercent val="0"/>
              <c:showBubbleSize val="0"/>
              <c:extLst>
                <c:ext xmlns:c15="http://schemas.microsoft.com/office/drawing/2012/chart" uri="{CE6537A1-D6FC-4f65-9D91-7224C49458BB}">
                  <c15:layout>
                    <c:manualLayout>
                      <c:w val="7.0288244954462717E-2"/>
                      <c:h val="5.3813127735167603E-2"/>
                    </c:manualLayout>
                  </c15:layout>
                </c:ext>
                <c:ext xmlns:c16="http://schemas.microsoft.com/office/drawing/2014/chart" uri="{C3380CC4-5D6E-409C-BE32-E72D297353CC}">
                  <c16:uniqueId val="{00000002-74DD-4B01-9F49-F72C51A13DF6}"/>
                </c:ext>
              </c:extLst>
            </c:dLbl>
            <c:dLbl>
              <c:idx val="3"/>
              <c:layout>
                <c:manualLayout>
                  <c:x val="4.2929931976952917E-4"/>
                  <c:y val="-8.82500526583541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4DD-4B01-9F49-F72C51A13DF6}"/>
                </c:ext>
              </c:extLst>
            </c:dLbl>
            <c:dLbl>
              <c:idx val="4"/>
              <c:layout>
                <c:manualLayout>
                  <c:x val="1.3999013216607163E-3"/>
                  <c:y val="-7.95809768388535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4DD-4B01-9F49-F72C51A13DF6}"/>
                </c:ext>
              </c:extLst>
            </c:dLbl>
            <c:dLbl>
              <c:idx val="5"/>
              <c:layout>
                <c:manualLayout>
                  <c:x val="1.4941755085652671E-3"/>
                  <c:y val="-5.36432858755186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74DD-4B01-9F49-F72C51A13DF6}"/>
                </c:ext>
              </c:extLst>
            </c:dLbl>
            <c:dLbl>
              <c:idx val="6"/>
              <c:layout>
                <c:manualLayout>
                  <c:x val="-1.0911885364840048E-4"/>
                  <c:y val="-4.36092129928870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4DD-4B01-9F49-F72C51A13DF6}"/>
                </c:ext>
              </c:extLst>
            </c:dLbl>
            <c:dLbl>
              <c:idx val="7"/>
              <c:layout>
                <c:manualLayout>
                  <c:x val="-1.7314087609846137E-3"/>
                  <c:y val="-4.62552139721806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4DD-4B01-9F49-F72C51A13DF6}"/>
                </c:ext>
              </c:extLst>
            </c:dLbl>
            <c:dLbl>
              <c:idx val="8"/>
              <c:layout>
                <c:manualLayout>
                  <c:x val="2.4656217569064107E-3"/>
                  <c:y val="-4.25472273515227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4DD-4B01-9F49-F72C51A13DF6}"/>
                </c:ext>
              </c:extLst>
            </c:dLbl>
            <c:spPr>
              <a:noFill/>
              <a:ln>
                <a:noFill/>
              </a:ln>
              <a:effectLst/>
            </c:spPr>
            <c:txPr>
              <a:bodyPr anchor="b" anchorCtr="1"/>
              <a:lstStyle/>
              <a:p>
                <a:pPr>
                  <a:defRPr sz="1800" b="0">
                    <a:solidFill>
                      <a:schemeClr val="tx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'III.5.6.Cotiz x sal. min. cot.'!$A$5:$A$13</c:f>
              <c:strCache>
                <c:ptCount val="9"/>
                <c:pt idx="0">
                  <c:v> 0-1   salario </c:v>
                </c:pt>
                <c:pt idx="1">
                  <c:v> 1-2 salarios  </c:v>
                </c:pt>
                <c:pt idx="2">
                  <c:v> 2-3 salarios   </c:v>
                </c:pt>
                <c:pt idx="3">
                  <c:v> 3-4 salarios  </c:v>
                </c:pt>
                <c:pt idx="4">
                  <c:v> 4-6 salarios   </c:v>
                </c:pt>
                <c:pt idx="5">
                  <c:v> 6-8 salarios  </c:v>
                </c:pt>
                <c:pt idx="6">
                  <c:v> 8-10 salarios  </c:v>
                </c:pt>
                <c:pt idx="7">
                  <c:v> 10-15 salarios  </c:v>
                </c:pt>
                <c:pt idx="8">
                  <c:v> 15 ó más salarios  </c:v>
                </c:pt>
              </c:strCache>
            </c:strRef>
          </c:cat>
          <c:val>
            <c:numRef>
              <c:f>'III.5.6.Cotiz x sal. min. cot.'!$B$5:$B$13</c:f>
              <c:numCache>
                <c:formatCode>_(* #,##0_);_(* \(#,##0\);_(* "-"??_);_(@_)</c:formatCode>
                <c:ptCount val="9"/>
                <c:pt idx="0">
                  <c:v>779077</c:v>
                </c:pt>
                <c:pt idx="1">
                  <c:v>844951</c:v>
                </c:pt>
                <c:pt idx="2">
                  <c:v>239661</c:v>
                </c:pt>
                <c:pt idx="3">
                  <c:v>154121</c:v>
                </c:pt>
                <c:pt idx="4">
                  <c:v>76474</c:v>
                </c:pt>
                <c:pt idx="5">
                  <c:v>26957</c:v>
                </c:pt>
                <c:pt idx="6">
                  <c:v>12647</c:v>
                </c:pt>
                <c:pt idx="7">
                  <c:v>13889</c:v>
                </c:pt>
                <c:pt idx="8">
                  <c:v>10288</c:v>
                </c:pt>
              </c:numCache>
            </c:numRef>
          </c:val>
          <c:extLst>
            <c:ext xmlns:c16="http://schemas.microsoft.com/office/drawing/2014/chart" uri="{C3380CC4-5D6E-409C-BE32-E72D297353CC}">
              <c16:uniqueId val="{00000009-74DD-4B01-9F49-F72C51A13DF6}"/>
            </c:ext>
          </c:extLst>
        </c:ser>
        <c:dLbls>
          <c:showLegendKey val="0"/>
          <c:showVal val="0"/>
          <c:showCatName val="0"/>
          <c:showSerName val="0"/>
          <c:showPercent val="0"/>
          <c:showBubbleSize val="0"/>
        </c:dLbls>
        <c:gapWidth val="61"/>
        <c:shape val="cylinder"/>
        <c:axId val="405717528"/>
        <c:axId val="405717920"/>
        <c:axId val="0"/>
      </c:bar3DChart>
      <c:catAx>
        <c:axId val="405717528"/>
        <c:scaling>
          <c:orientation val="minMax"/>
        </c:scaling>
        <c:delete val="0"/>
        <c:axPos val="b"/>
        <c:numFmt formatCode="General" sourceLinked="1"/>
        <c:majorTickMark val="none"/>
        <c:minorTickMark val="none"/>
        <c:tickLblPos val="nextTo"/>
        <c:txPr>
          <a:bodyPr rot="-2700000" vert="horz"/>
          <a:lstStyle/>
          <a:p>
            <a:pPr>
              <a:defRPr lang="en-US" sz="1800" b="0">
                <a:solidFill>
                  <a:schemeClr val="tx1"/>
                </a:solidFill>
              </a:defRPr>
            </a:pPr>
            <a:endParaRPr lang="es-DO"/>
          </a:p>
        </c:txPr>
        <c:crossAx val="405717920"/>
        <c:crosses val="autoZero"/>
        <c:auto val="1"/>
        <c:lblAlgn val="ctr"/>
        <c:lblOffset val="100"/>
        <c:noMultiLvlLbl val="0"/>
      </c:catAx>
      <c:valAx>
        <c:axId val="405717920"/>
        <c:scaling>
          <c:orientation val="minMax"/>
        </c:scaling>
        <c:delete val="1"/>
        <c:axPos val="l"/>
        <c:numFmt formatCode="_(* #,##0_);_(* \(#,##0\);_(* &quot;-&quot;??_);_(@_)" sourceLinked="1"/>
        <c:majorTickMark val="none"/>
        <c:minorTickMark val="none"/>
        <c:tickLblPos val="nextTo"/>
        <c:crossAx val="405717528"/>
        <c:crosses val="autoZero"/>
        <c:crossBetween val="between"/>
      </c:valAx>
      <c:spPr>
        <a:noFill/>
        <a:ln w="25400">
          <a:noFill/>
        </a:ln>
      </c:spPr>
    </c:plotArea>
    <c:plotVisOnly val="1"/>
    <c:dispBlanksAs val="gap"/>
    <c:showDLblsOverMax val="0"/>
  </c:chart>
  <c:spPr>
    <a:ln>
      <a:noFill/>
    </a:ln>
  </c:sp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3.0136986301369864E-2"/>
          <c:y val="0.26173231478056647"/>
          <c:w val="0.94383944241360995"/>
          <c:h val="0.64252002930329255"/>
        </c:manualLayout>
      </c:layout>
      <c:barChart>
        <c:barDir val="col"/>
        <c:grouping val="clustered"/>
        <c:varyColors val="0"/>
        <c:ser>
          <c:idx val="0"/>
          <c:order val="0"/>
          <c:tx>
            <c:strRef>
              <c:f>'III.5.7.Cot.Afil X Sexo'!$C$4</c:f>
              <c:strCache>
                <c:ptCount val="1"/>
                <c:pt idx="0">
                  <c:v>Afiliados Masculino</c:v>
                </c:pt>
              </c:strCache>
            </c:strRef>
          </c:tx>
          <c:spPr>
            <a:solidFill>
              <a:schemeClr val="accent3">
                <a:shade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Sexo'!$C$5:$C$23</c15:sqref>
                  </c15:fullRef>
                </c:ext>
              </c:extLst>
              <c:f>'III.5.7.Cot.Afil X Sexo'!$C$9:$C$22</c:f>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2910423</c:v>
                </c:pt>
              </c:numCache>
            </c:numRef>
          </c:val>
          <c:extLst>
            <c:ext xmlns:c16="http://schemas.microsoft.com/office/drawing/2014/chart" uri="{C3380CC4-5D6E-409C-BE32-E72D297353CC}">
              <c16:uniqueId val="{00000000-AB56-40E6-9806-1892F5183C40}"/>
            </c:ext>
          </c:extLst>
        </c:ser>
        <c:ser>
          <c:idx val="1"/>
          <c:order val="1"/>
          <c:tx>
            <c:strRef>
              <c:f>'III.5.7.Cot.Afil X Sexo'!$D$4</c:f>
              <c:strCache>
                <c:ptCount val="1"/>
                <c:pt idx="0">
                  <c:v>Afiliados Femeninos</c:v>
                </c:pt>
              </c:strCache>
            </c:strRef>
          </c:tx>
          <c:spPr>
            <a:solidFill>
              <a:schemeClr val="accent3">
                <a:shade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Sexo'!$D$5:$D$23</c15:sqref>
                  </c15:fullRef>
                </c:ext>
              </c:extLst>
              <c:f>'III.5.7.Cot.Afil X Sexo'!$D$9:$D$22</c:f>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2435036</c:v>
                </c:pt>
              </c:numCache>
            </c:numRef>
          </c:val>
          <c:extLst>
            <c:ext xmlns:c16="http://schemas.microsoft.com/office/drawing/2014/chart" uri="{C3380CC4-5D6E-409C-BE32-E72D297353CC}">
              <c16:uniqueId val="{00000001-AB56-40E6-9806-1892F5183C40}"/>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2"/>
                <c:order val="2"/>
                <c:tx>
                  <c:strRef>
                    <c:extLst>
                      <c:ext uri="{02D57815-91ED-43cb-92C2-25804820EDAC}">
                        <c15:formulaRef>
                          <c15:sqref>'III.5.7.Cot.Afil X Sexo'!$F$4</c15:sqref>
                        </c15:formulaRef>
                      </c:ext>
                    </c:extLst>
                    <c:strCache>
                      <c:ptCount val="1"/>
                      <c:pt idx="0">
                        <c:v>Cotizantes Masculinos</c:v>
                      </c:pt>
                    </c:strCache>
                  </c:strRef>
                </c:tx>
                <c:spPr>
                  <a:solidFill>
                    <a:schemeClr val="accent3">
                      <a:tint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uri="{02D57815-91ED-43cb-92C2-25804820EDAC}">
                        <c15:fullRef>
                          <c15:sqref>'III.5.7.Cot.Afil X Sexo'!$F$5:$F$23</c15:sqref>
                        </c15:fullRef>
                        <c15:formulaRef>
                          <c15:sqref>'III.5.7.Cot.Afil X Sexo'!$F$9:$F$22</c15:sqref>
                        </c15:formulaRef>
                      </c:ext>
                    </c:extLst>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1113188</c:v>
                      </c:pt>
                    </c:numCache>
                  </c:numRef>
                </c:val>
                <c:extLst>
                  <c:ext xmlns:c16="http://schemas.microsoft.com/office/drawing/2014/chart" uri="{C3380CC4-5D6E-409C-BE32-E72D297353CC}">
                    <c16:uniqueId val="{00000002-AB56-40E6-9806-1892F5183C40}"/>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'III.5.7.Cot.Afil X Sexo'!$G$4</c15:sqref>
                        </c15:formulaRef>
                      </c:ext>
                    </c:extLst>
                    <c:strCache>
                      <c:ptCount val="1"/>
                      <c:pt idx="0">
                        <c:v>Cotizantes Femenino </c:v>
                      </c:pt>
                    </c:strCache>
                  </c:strRef>
                </c:tx>
                <c:spPr>
                  <a:solidFill>
                    <a:schemeClr val="accent3">
                      <a:tint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Sexo'!$G$5:$G$23</c15:sqref>
                        </c15:fullRef>
                        <c15:formulaRef>
                          <c15:sqref>'III.5.7.Cot.Afil X Sexo'!$G$9:$G$22</c15:sqref>
                        </c15:formulaRef>
                      </c:ext>
                    </c:extLst>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1044877</c:v>
                      </c:pt>
                    </c:numCache>
                  </c:numRef>
                </c:val>
                <c:extLst xmlns:c15="http://schemas.microsoft.com/office/drawing/2012/chart">
                  <c:ext xmlns:c16="http://schemas.microsoft.com/office/drawing/2014/chart" uri="{C3380CC4-5D6E-409C-BE32-E72D297353CC}">
                    <c16:uniqueId val="{00000003-AB56-40E6-9806-1892F5183C40}"/>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3231080131513837"/>
          <c:h val="9.0347779090520594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0136986301369864E-2"/>
          <c:y val="0.3698202964095591"/>
          <c:w val="0.93997378958794164"/>
          <c:h val="0.50805751281435774"/>
        </c:manualLayout>
      </c:layout>
      <c:barChart>
        <c:barDir val="col"/>
        <c:grouping val="clustered"/>
        <c:varyColors val="0"/>
        <c:ser>
          <c:idx val="2"/>
          <c:order val="2"/>
          <c:tx>
            <c:strRef>
              <c:f>'III.5.7.Cot.Afil X Sexo'!$F$4</c:f>
              <c:strCache>
                <c:ptCount val="1"/>
                <c:pt idx="0">
                  <c:v>Cotizantes Masculinos</c:v>
                </c:pt>
              </c:strCache>
            </c:strRef>
          </c:tx>
          <c:spPr>
            <a:solidFill>
              <a:schemeClr val="accent1">
                <a:tint val="86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Sexo'!$F$5:$F$23</c15:sqref>
                  </c15:fullRef>
                </c:ext>
              </c:extLst>
              <c:f>'III.5.7.Cot.Afil X Sexo'!$F$9:$F$22</c:f>
              <c:numCache>
                <c:formatCode>#,##0</c:formatCode>
                <c:ptCount val="14"/>
                <c:pt idx="0">
                  <c:v>770060</c:v>
                </c:pt>
                <c:pt idx="1">
                  <c:v>835620</c:v>
                </c:pt>
                <c:pt idx="2">
                  <c:v>892937</c:v>
                </c:pt>
                <c:pt idx="3">
                  <c:v>958167</c:v>
                </c:pt>
                <c:pt idx="4">
                  <c:v>1021381</c:v>
                </c:pt>
                <c:pt idx="5">
                  <c:v>1067270</c:v>
                </c:pt>
                <c:pt idx="6">
                  <c:v>1041450</c:v>
                </c:pt>
                <c:pt idx="7">
                  <c:v>1041450</c:v>
                </c:pt>
                <c:pt idx="8">
                  <c:v>927727</c:v>
                </c:pt>
                <c:pt idx="9">
                  <c:v>927727</c:v>
                </c:pt>
                <c:pt idx="10">
                  <c:v>1055375</c:v>
                </c:pt>
                <c:pt idx="11">
                  <c:v>1072372</c:v>
                </c:pt>
                <c:pt idx="12">
                  <c:v>1146760</c:v>
                </c:pt>
                <c:pt idx="13">
                  <c:v>1113188</c:v>
                </c:pt>
              </c:numCache>
            </c:numRef>
          </c:val>
          <c:extLst>
            <c:ext xmlns:c16="http://schemas.microsoft.com/office/drawing/2014/chart" uri="{C3380CC4-5D6E-409C-BE32-E72D297353CC}">
              <c16:uniqueId val="{00000002-46E0-498F-B571-C236BCE8940F}"/>
            </c:ext>
          </c:extLst>
        </c:ser>
        <c:ser>
          <c:idx val="3"/>
          <c:order val="3"/>
          <c:tx>
            <c:strRef>
              <c:f>'III.5.7.Cot.Afil X Sexo'!$G$4</c:f>
              <c:strCache>
                <c:ptCount val="1"/>
                <c:pt idx="0">
                  <c:v>Cotizantes Femenino </c:v>
                </c:pt>
              </c:strCache>
            </c:strRef>
          </c:tx>
          <c:spPr>
            <a:solidFill>
              <a:schemeClr val="accent1">
                <a:tint val="58000"/>
              </a:schemeClr>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ext>
              </c:extLst>
              <c:f>'III.5.7.Cot.Afil X Sexo'!$B$9:$B$22</c:f>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Sexo'!$G$5:$G$23</c15:sqref>
                  </c15:fullRef>
                </c:ext>
              </c:extLst>
              <c:f>'III.5.7.Cot.Afil X Sexo'!$G$9:$G$22</c:f>
              <c:numCache>
                <c:formatCode>#,##0</c:formatCode>
                <c:ptCount val="14"/>
                <c:pt idx="0">
                  <c:v>606906</c:v>
                </c:pt>
                <c:pt idx="1">
                  <c:v>672772</c:v>
                </c:pt>
                <c:pt idx="2">
                  <c:v>724170</c:v>
                </c:pt>
                <c:pt idx="3">
                  <c:v>767635</c:v>
                </c:pt>
                <c:pt idx="4">
                  <c:v>815723</c:v>
                </c:pt>
                <c:pt idx="5">
                  <c:v>868698</c:v>
                </c:pt>
                <c:pt idx="6">
                  <c:v>883469</c:v>
                </c:pt>
                <c:pt idx="7">
                  <c:v>883469</c:v>
                </c:pt>
                <c:pt idx="8">
                  <c:v>819713</c:v>
                </c:pt>
                <c:pt idx="9">
                  <c:v>819713</c:v>
                </c:pt>
                <c:pt idx="10">
                  <c:v>965622</c:v>
                </c:pt>
                <c:pt idx="11">
                  <c:v>977894</c:v>
                </c:pt>
                <c:pt idx="12">
                  <c:v>1072739</c:v>
                </c:pt>
                <c:pt idx="13">
                  <c:v>1044877</c:v>
                </c:pt>
              </c:numCache>
            </c:numRef>
          </c:val>
          <c:extLst>
            <c:ext xmlns:c16="http://schemas.microsoft.com/office/drawing/2014/chart" uri="{C3380CC4-5D6E-409C-BE32-E72D297353CC}">
              <c16:uniqueId val="{00000003-46E0-498F-B571-C236BCE8940F}"/>
            </c:ext>
          </c:extLst>
        </c:ser>
        <c:dLbls>
          <c:showLegendKey val="0"/>
          <c:showVal val="0"/>
          <c:showCatName val="0"/>
          <c:showSerName val="0"/>
          <c:showPercent val="0"/>
          <c:showBubbleSize val="0"/>
        </c:dLbls>
        <c:gapWidth val="150"/>
        <c:axId val="400142159"/>
        <c:axId val="407845103"/>
        <c:extLst>
          <c:ext xmlns:c15="http://schemas.microsoft.com/office/drawing/2012/chart" uri="{02D57815-91ED-43cb-92C2-25804820EDAC}">
            <c15:filteredBarSeries>
              <c15:ser>
                <c:idx val="0"/>
                <c:order val="0"/>
                <c:tx>
                  <c:strRef>
                    <c:extLst>
                      <c:ext uri="{02D57815-91ED-43cb-92C2-25804820EDAC}">
                        <c15:formulaRef>
                          <c15:sqref>'III.5.7.Cot.Afil X Sexo'!$C$4</c15:sqref>
                        </c15:formulaRef>
                      </c:ext>
                    </c:extLst>
                    <c:strCache>
                      <c:ptCount val="1"/>
                      <c:pt idx="0">
                        <c:v>Afiliados Masculino</c:v>
                      </c:pt>
                    </c:strCache>
                  </c:strRef>
                </c:tx>
                <c:spPr>
                  <a:solidFill>
                    <a:schemeClr val="accent1">
                      <a:shade val="58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uri="{02D57815-91ED-43cb-92C2-25804820EDAC}">
                        <c15:fullRef>
                          <c15:sqref>'III.5.7.Cot.Afil X Sexo'!$C$5:$C$23</c15:sqref>
                        </c15:fullRef>
                        <c15:formulaRef>
                          <c15:sqref>'III.5.7.Cot.Afil X Sexo'!$C$9:$C$22</c15:sqref>
                        </c15:formulaRef>
                      </c:ext>
                    </c:extLst>
                    <c:numCache>
                      <c:formatCode>#,##0</c:formatCode>
                      <c:ptCount val="14"/>
                      <c:pt idx="0">
                        <c:v>1570504</c:v>
                      </c:pt>
                      <c:pt idx="1">
                        <c:v>1661097</c:v>
                      </c:pt>
                      <c:pt idx="2">
                        <c:v>1759926</c:v>
                      </c:pt>
                      <c:pt idx="3">
                        <c:v>1864734</c:v>
                      </c:pt>
                      <c:pt idx="4">
                        <c:v>1974015</c:v>
                      </c:pt>
                      <c:pt idx="5">
                        <c:v>2098283</c:v>
                      </c:pt>
                      <c:pt idx="6">
                        <c:v>2212375</c:v>
                      </c:pt>
                      <c:pt idx="7">
                        <c:v>2321656</c:v>
                      </c:pt>
                      <c:pt idx="8">
                        <c:v>2404153</c:v>
                      </c:pt>
                      <c:pt idx="9">
                        <c:v>2502520</c:v>
                      </c:pt>
                      <c:pt idx="10">
                        <c:v>2631139</c:v>
                      </c:pt>
                      <c:pt idx="11">
                        <c:v>2755873</c:v>
                      </c:pt>
                      <c:pt idx="12">
                        <c:v>2892776</c:v>
                      </c:pt>
                      <c:pt idx="13">
                        <c:v>2910423</c:v>
                      </c:pt>
                    </c:numCache>
                  </c:numRef>
                </c:val>
                <c:extLst>
                  <c:ext xmlns:c16="http://schemas.microsoft.com/office/drawing/2014/chart" uri="{C3380CC4-5D6E-409C-BE32-E72D297353CC}">
                    <c16:uniqueId val="{00000000-46E0-498F-B571-C236BCE8940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'III.5.7.Cot.Afil X Sexo'!$D$4</c15:sqref>
                        </c15:formulaRef>
                      </c:ext>
                    </c:extLst>
                    <c:strCache>
                      <c:ptCount val="1"/>
                      <c:pt idx="0">
                        <c:v>Afiliados Femeninos</c:v>
                      </c:pt>
                    </c:strCache>
                  </c:strRef>
                </c:tx>
                <c:spPr>
                  <a:solidFill>
                    <a:schemeClr val="accent1">
                      <a:shade val="86000"/>
                    </a:schemeClr>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'III.5.7.Cot.Afil X Sexo'!$B$5:$B$23</c15:sqref>
                        </c15:fullRef>
                        <c15:formulaRef>
                          <c15:sqref>'III.5.7.Cot.Afil X Sexo'!$B$9:$B$22</c15:sqref>
                        </c15:formulaRef>
                      </c:ext>
                    </c:extLst>
                    <c:strCache>
                      <c:ptCount val="14"/>
                      <c:pt idx="0">
                        <c:v>Dec-12</c:v>
                      </c:pt>
                      <c:pt idx="1">
                        <c:v>Dec-13</c:v>
                      </c:pt>
                      <c:pt idx="2">
                        <c:v>Dec-14</c:v>
                      </c:pt>
                      <c:pt idx="3">
                        <c:v>Dec-15</c:v>
                      </c:pt>
                      <c:pt idx="4">
                        <c:v>Dec-16</c:v>
                      </c:pt>
                      <c:pt idx="5">
                        <c:v>dc-17</c:v>
                      </c:pt>
                      <c:pt idx="6">
                        <c:v>Dec-18</c:v>
                      </c:pt>
                      <c:pt idx="7">
                        <c:v>Dec-19</c:v>
                      </c:pt>
                      <c:pt idx="8">
                        <c:v>Dec-20</c:v>
                      </c:pt>
                      <c:pt idx="9">
                        <c:v>Dec-21</c:v>
                      </c:pt>
                      <c:pt idx="10">
                        <c:v>Dec-22</c:v>
                      </c:pt>
                      <c:pt idx="11">
                        <c:v>Dec-23</c:v>
                      </c:pt>
                      <c:pt idx="12">
                        <c:v>Dec-24</c:v>
                      </c:pt>
                      <c:pt idx="13">
                        <c:v>Feb.25</c:v>
                      </c:pt>
                    </c:strCache>
                  </c:strRef>
                </c:cat>
                <c:val>
                  <c:numRef>
                    <c:extLst>
                      <c:ext xmlns:c15="http://schemas.microsoft.com/office/drawing/2012/chart" uri="{02D57815-91ED-43cb-92C2-25804820EDAC}">
                        <c15:fullRef>
                          <c15:sqref>'III.5.7.Cot.Afil X Sexo'!$D$5:$D$23</c15:sqref>
                        </c15:fullRef>
                        <c15:formulaRef>
                          <c15:sqref>'III.5.7.Cot.Afil X Sexo'!$D$9:$D$22</c15:sqref>
                        </c15:formulaRef>
                      </c:ext>
                    </c:extLst>
                    <c:numCache>
                      <c:formatCode>#,##0</c:formatCode>
                      <c:ptCount val="14"/>
                      <c:pt idx="0">
                        <c:v>1143945</c:v>
                      </c:pt>
                      <c:pt idx="1">
                        <c:v>1220033</c:v>
                      </c:pt>
                      <c:pt idx="2">
                        <c:v>1309974</c:v>
                      </c:pt>
                      <c:pt idx="3">
                        <c:v>1405023</c:v>
                      </c:pt>
                      <c:pt idx="4">
                        <c:v>1499879</c:v>
                      </c:pt>
                      <c:pt idx="5">
                        <c:v>1605072</c:v>
                      </c:pt>
                      <c:pt idx="6">
                        <c:v>1707568</c:v>
                      </c:pt>
                      <c:pt idx="7">
                        <c:v>1811487</c:v>
                      </c:pt>
                      <c:pt idx="8">
                        <c:v>1891266</c:v>
                      </c:pt>
                      <c:pt idx="9">
                        <c:v>2009454</c:v>
                      </c:pt>
                      <c:pt idx="10">
                        <c:v>2157720</c:v>
                      </c:pt>
                      <c:pt idx="11">
                        <c:v>2282259</c:v>
                      </c:pt>
                      <c:pt idx="12">
                        <c:v>2417770</c:v>
                      </c:pt>
                      <c:pt idx="13">
                        <c:v>2435036</c:v>
                      </c:pt>
                    </c:numCache>
                  </c:numRef>
                </c:val>
                <c:extLst xmlns:c15="http://schemas.microsoft.com/office/drawing/2012/chart">
                  <c:ext xmlns:c16="http://schemas.microsoft.com/office/drawing/2014/chart" uri="{C3380CC4-5D6E-409C-BE32-E72D297353CC}">
                    <c16:uniqueId val="{00000001-46E0-498F-B571-C236BCE8940F}"/>
                  </c:ext>
                </c:extLst>
              </c15:ser>
            </c15:filteredBarSeries>
          </c:ext>
        </c:extLst>
      </c:barChart>
      <c:catAx>
        <c:axId val="4001421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407845103"/>
        <c:crosses val="autoZero"/>
        <c:auto val="1"/>
        <c:lblAlgn val="ctr"/>
        <c:lblOffset val="100"/>
        <c:noMultiLvlLbl val="0"/>
      </c:catAx>
      <c:valAx>
        <c:axId val="407845103"/>
        <c:scaling>
          <c:orientation val="minMax"/>
        </c:scaling>
        <c:delete val="1"/>
        <c:axPos val="l"/>
        <c:numFmt formatCode="#,##0" sourceLinked="1"/>
        <c:majorTickMark val="none"/>
        <c:minorTickMark val="none"/>
        <c:tickLblPos val="nextTo"/>
        <c:crossAx val="400142159"/>
        <c:crosses val="autoZero"/>
        <c:crossBetween val="between"/>
      </c:valAx>
      <c:spPr>
        <a:noFill/>
        <a:ln>
          <a:noFill/>
        </a:ln>
        <a:effectLst/>
      </c:spPr>
    </c:plotArea>
    <c:legend>
      <c:legendPos val="b"/>
      <c:layout>
        <c:manualLayout>
          <c:xMode val="edge"/>
          <c:yMode val="edge"/>
          <c:x val="0.14197102074569445"/>
          <c:y val="3.8804493822163805E-2"/>
          <c:w val="0.71609072939983409"/>
          <c:h val="0.1556638553339220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2.5563321224739061E-2"/>
          <c:y val="7.3667492271720494E-2"/>
          <c:w val="0.97443667877526097"/>
          <c:h val="0.71777069115960179"/>
        </c:manualLayout>
      </c:layout>
      <c:barChart>
        <c:barDir val="col"/>
        <c:grouping val="clustered"/>
        <c:varyColors val="0"/>
        <c:ser>
          <c:idx val="0"/>
          <c:order val="0"/>
          <c:tx>
            <c:strRef>
              <c:f>'III.5.8.Traspasos anual'!$B$6</c:f>
              <c:strCache>
                <c:ptCount val="1"/>
                <c:pt idx="0">
                  <c:v>Casos</c:v>
                </c:pt>
              </c:strCache>
            </c:strRef>
          </c:tx>
          <c:spPr>
            <a:solidFill>
              <a:srgbClr val="00539B"/>
            </a:solidFill>
            <a:ln>
              <a:noFill/>
            </a:ln>
            <a:effectLst/>
          </c:spPr>
          <c:invertIfNegative val="0"/>
          <c:dPt>
            <c:idx val="7"/>
            <c:invertIfNegative val="0"/>
            <c:bubble3D val="0"/>
            <c:extLst>
              <c:ext xmlns:c16="http://schemas.microsoft.com/office/drawing/2014/chart" uri="{C3380CC4-5D6E-409C-BE32-E72D297353CC}">
                <c16:uniqueId val="{00000000-A4A4-4FDB-8FB3-3BD522969F12}"/>
              </c:ext>
            </c:extLst>
          </c:dPt>
          <c:dPt>
            <c:idx val="8"/>
            <c:invertIfNegative val="0"/>
            <c:bubble3D val="0"/>
            <c:extLst>
              <c:ext xmlns:c16="http://schemas.microsoft.com/office/drawing/2014/chart" uri="{C3380CC4-5D6E-409C-BE32-E72D297353CC}">
                <c16:uniqueId val="{00000001-A4A4-4FDB-8FB3-3BD522969F12}"/>
              </c:ext>
            </c:extLst>
          </c:dPt>
          <c:dPt>
            <c:idx val="9"/>
            <c:invertIfNegative val="0"/>
            <c:bubble3D val="0"/>
            <c:extLst>
              <c:ext xmlns:c16="http://schemas.microsoft.com/office/drawing/2014/chart" uri="{C3380CC4-5D6E-409C-BE32-E72D297353CC}">
                <c16:uniqueId val="{00000002-A4A4-4FDB-8FB3-3BD522969F12}"/>
              </c:ext>
            </c:extLst>
          </c:dPt>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'III.5.8.Traspasos anual'!$A$7:$A$22</c:f>
              <c:strCache>
                <c:ptCount val="16"/>
                <c:pt idx="0">
                  <c:v>Dic. 2010</c:v>
                </c:pt>
                <c:pt idx="1">
                  <c:v>Dic. 2011</c:v>
                </c:pt>
                <c:pt idx="2">
                  <c:v>Dic. 2012</c:v>
                </c:pt>
                <c:pt idx="3">
                  <c:v>Dic. 2013</c:v>
                </c:pt>
                <c:pt idx="4">
                  <c:v>Dic. 2014</c:v>
                </c:pt>
                <c:pt idx="5">
                  <c:v>Dic. 2015</c:v>
                </c:pt>
                <c:pt idx="6">
                  <c:v>Dic. 2016</c:v>
                </c:pt>
                <c:pt idx="7">
                  <c:v>Dic. 2017</c:v>
                </c:pt>
                <c:pt idx="8">
                  <c:v>Dic. 2018</c:v>
                </c:pt>
                <c:pt idx="9">
                  <c:v>Dic. 2019</c:v>
                </c:pt>
                <c:pt idx="10">
                  <c:v>Dic. 2020</c:v>
                </c:pt>
                <c:pt idx="11">
                  <c:v>Dic.2021</c:v>
                </c:pt>
                <c:pt idx="12">
                  <c:v>Dic.2022</c:v>
                </c:pt>
                <c:pt idx="13">
                  <c:v>Dic.2023</c:v>
                </c:pt>
                <c:pt idx="14">
                  <c:v>Dic. 2024</c:v>
                </c:pt>
                <c:pt idx="15">
                  <c:v>Feb.2025</c:v>
                </c:pt>
              </c:strCache>
            </c:strRef>
          </c:cat>
          <c:val>
            <c:numRef>
              <c:f>'III.5.8.Traspasos anual'!$B$7:$B$22</c:f>
              <c:numCache>
                <c:formatCode>_(* #,##0_);_(* \(#,##0\);_(* "-"??_);_(@_)</c:formatCode>
                <c:ptCount val="16"/>
                <c:pt idx="0">
                  <c:v>10644</c:v>
                </c:pt>
                <c:pt idx="1">
                  <c:v>6268</c:v>
                </c:pt>
                <c:pt idx="2">
                  <c:v>10046</c:v>
                </c:pt>
                <c:pt idx="3">
                  <c:v>15740</c:v>
                </c:pt>
                <c:pt idx="4">
                  <c:v>32365</c:v>
                </c:pt>
                <c:pt idx="5">
                  <c:v>42590</c:v>
                </c:pt>
                <c:pt idx="6">
                  <c:v>65077</c:v>
                </c:pt>
                <c:pt idx="7">
                  <c:v>80517</c:v>
                </c:pt>
                <c:pt idx="8">
                  <c:v>82712</c:v>
                </c:pt>
                <c:pt idx="9">
                  <c:v>88025</c:v>
                </c:pt>
                <c:pt idx="10">
                  <c:v>23483</c:v>
                </c:pt>
                <c:pt idx="11">
                  <c:v>35307</c:v>
                </c:pt>
                <c:pt idx="12">
                  <c:v>62389</c:v>
                </c:pt>
                <c:pt idx="13">
                  <c:v>81636</c:v>
                </c:pt>
                <c:pt idx="14">
                  <c:v>91014</c:v>
                </c:pt>
                <c:pt idx="15">
                  <c:v>12591</c:v>
                </c:pt>
              </c:numCache>
            </c:numRef>
          </c:val>
          <c:extLst>
            <c:ext xmlns:c16="http://schemas.microsoft.com/office/drawing/2014/chart" uri="{C3380CC4-5D6E-409C-BE32-E72D297353CC}">
              <c16:uniqueId val="{0000000B-A4A4-4FDB-8FB3-3BD522969F12}"/>
            </c:ext>
          </c:extLst>
        </c:ser>
        <c:dLbls>
          <c:showLegendKey val="0"/>
          <c:showVal val="0"/>
          <c:showCatName val="0"/>
          <c:showSerName val="0"/>
          <c:showPercent val="0"/>
          <c:showBubbleSize val="0"/>
        </c:dLbls>
        <c:gapWidth val="31"/>
        <c:overlap val="17"/>
        <c:axId val="408462096"/>
        <c:axId val="408462488"/>
      </c:barChart>
      <c:catAx>
        <c:axId val="4084620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2488"/>
        <c:crosses val="autoZero"/>
        <c:auto val="1"/>
        <c:lblAlgn val="ctr"/>
        <c:lblOffset val="100"/>
        <c:noMultiLvlLbl val="0"/>
      </c:catAx>
      <c:valAx>
        <c:axId val="408462488"/>
        <c:scaling>
          <c:orientation val="minMax"/>
        </c:scaling>
        <c:delete val="0"/>
        <c:axPos val="l"/>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209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000000000001177" l="0.70000000000000062" r="0.70000000000000062" t="0.75000000000001177" header="0.30000000000000032" footer="0.30000000000000032"/>
    <c:pageSetup/>
  </c:printSettings>
  <c:userShapes r:id="rId3"/>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Reparto</a:t>
            </a:r>
          </a:p>
        </c:rich>
      </c:tx>
      <c:layout>
        <c:manualLayout>
          <c:xMode val="edge"/>
          <c:yMode val="edge"/>
          <c:x val="0.24439088017846816"/>
          <c:y val="7.1872413514760614E-3"/>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5956657359503373E-2"/>
          <c:y val="0.25414083381434527"/>
          <c:w val="0.94559592341312626"/>
          <c:h val="0.59946234617064265"/>
        </c:manualLayout>
      </c:layout>
      <c:bar3DChart>
        <c:barDir val="col"/>
        <c:grouping val="stacked"/>
        <c:varyColors val="0"/>
        <c:ser>
          <c:idx val="0"/>
          <c:order val="0"/>
          <c:tx>
            <c:strRef>
              <c:f>'III.5.9.Trasp. recibidos'!$J$5</c:f>
              <c:strCache>
                <c:ptCount val="1"/>
                <c:pt idx="0">
                  <c:v>Ministerio de Hacienda</c:v>
                </c:pt>
              </c:strCache>
            </c:strRef>
          </c:tx>
          <c:spPr>
            <a:solidFill>
              <a:schemeClr val="accent1"/>
            </a:solidFill>
            <a:ln>
              <a:noFill/>
            </a:ln>
            <a:effectLst/>
            <a:sp3d/>
          </c:spPr>
          <c:invertIfNegative val="0"/>
          <c:dLbls>
            <c:dLbl>
              <c:idx val="0"/>
              <c:layout>
                <c:manualLayout>
                  <c:x val="2.6860466222963723E-2"/>
                  <c:y val="1.70006081398644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55A-40B4-98ED-50AEC4565775}"/>
                </c:ext>
              </c:extLst>
            </c:dLbl>
            <c:dLbl>
              <c:idx val="1"/>
              <c:layout>
                <c:manualLayout>
                  <c:x val="2.2383721852469771E-2"/>
                  <c:y val="-1.2466968616415258E-1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55A-40B4-98ED-50AEC4565775}"/>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'III.5.9.Trasp. recibidos'!$J$6:$J$21</c15:sqref>
                  </c15:fullRef>
                </c:ext>
              </c:extLst>
              <c:f>'III.5.9.Trasp. recibidos'!$J$16:$J$21</c:f>
              <c:numCache>
                <c:formatCode>_(* #,##0_);_(* \(#,##0\);_(* "-"_);_(@_)</c:formatCode>
                <c:ptCount val="6"/>
                <c:pt idx="0">
                  <c:v>461</c:v>
                </c:pt>
                <c:pt idx="1">
                  <c:v>942</c:v>
                </c:pt>
                <c:pt idx="2">
                  <c:v>1157</c:v>
                </c:pt>
                <c:pt idx="3">
                  <c:v>856</c:v>
                </c:pt>
                <c:pt idx="4">
                  <c:v>2476</c:v>
                </c:pt>
                <c:pt idx="5">
                  <c:v>0</c:v>
                </c:pt>
              </c:numCache>
            </c:numRef>
          </c:val>
          <c:extLst>
            <c:ext xmlns:c15="http://schemas.microsoft.com/office/drawing/2012/chart" uri="{02D57815-91ED-43cb-92C2-25804820EDAC}">
              <c15:categoryFilterExceptions>
                <c15:categoryFilterException>
                  <c15:sqref>'III.5.9.Trasp. recibidos'!$J$13</c15:sqref>
                  <c15:dLbl>
                    <c:idx val="-1"/>
                    <c:layout>
                      <c:manualLayout>
                        <c:x val="1.4922481234979847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1630-4ADD-A0B6-D4D4B7D0C9F0}"/>
                      </c:ext>
                    </c:extLst>
                  </c15:dLbl>
                </c15:categoryFilterException>
                <c15:categoryFilterException>
                  <c15:sqref>'III.5.9.Trasp. recibidos'!$J$14</c15:sqref>
                  <c15:dLbl>
                    <c:idx val="-1"/>
                    <c:layout>
                      <c:manualLayout>
                        <c:x val="4.476744370493899E-3"/>
                        <c:y val="-6.8002432559457621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1630-4ADD-A0B6-D4D4B7D0C9F0}"/>
                      </c:ext>
                    </c:extLst>
                  </c15:dLbl>
                </c15:categoryFilterException>
                <c15:categoryFilterException>
                  <c15:sqref>'III.5.9.Trasp. recibidos'!$J$15</c15:sqref>
                  <c15:dLbl>
                    <c:idx val="-1"/>
                    <c:layout>
                      <c:manualLayout>
                        <c:x val="0"/>
                        <c:y val="-1.190042569790508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1630-4ADD-A0B6-D4D4B7D0C9F0}"/>
                      </c:ext>
                    </c:extLst>
                  </c15:dLbl>
                </c15:categoryFilterException>
              </c15:categoryFilterExceptions>
            </c:ext>
            <c:ext xmlns:c16="http://schemas.microsoft.com/office/drawing/2014/chart" uri="{C3380CC4-5D6E-409C-BE32-E72D297353CC}">
              <c16:uniqueId val="{00000000-0C33-4BEC-928E-69BFFDD961D9}"/>
            </c:ext>
          </c:extLst>
        </c:ser>
        <c:ser>
          <c:idx val="1"/>
          <c:order val="1"/>
          <c:tx>
            <c:strRef>
              <c:f>'III.5.9.Trasp. recibidos'!$K$5</c:f>
              <c:strCache>
                <c:ptCount val="1"/>
                <c:pt idx="0">
                  <c:v>Plan  Sustitutivo del Banco Central</c:v>
                </c:pt>
              </c:strCache>
            </c:strRef>
          </c:tx>
          <c:spPr>
            <a:solidFill>
              <a:schemeClr val="accent3"/>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'III.5.9.Trasp. recibidos'!$K$6:$K$21</c15:sqref>
                  </c15:fullRef>
                </c:ext>
              </c:extLst>
              <c:f>'III.5.9.Trasp. recibidos'!$K$16:$K$21</c:f>
              <c:numCache>
                <c:formatCode>_(* #,##0_);_(* \(#,##0\);_(* "-"_);_(@_)</c:formatCode>
                <c:ptCount val="6"/>
                <c:pt idx="0">
                  <c:v>0</c:v>
                </c:pt>
                <c:pt idx="1">
                  <c:v>0</c:v>
                </c:pt>
                <c:pt idx="2">
                  <c:v>0</c:v>
                </c:pt>
                <c:pt idx="3">
                  <c:v>0</c:v>
                </c:pt>
              </c:numCache>
            </c:numRef>
          </c:val>
          <c:extLst>
            <c:ext xmlns:c16="http://schemas.microsoft.com/office/drawing/2014/chart" uri="{C3380CC4-5D6E-409C-BE32-E72D297353CC}">
              <c16:uniqueId val="{00000001-0C33-4BEC-928E-69BFFDD961D9}"/>
            </c:ext>
          </c:extLst>
        </c:ser>
        <c:ser>
          <c:idx val="2"/>
          <c:order val="2"/>
          <c:tx>
            <c:strRef>
              <c:f>'III.5.9.Trasp. recibidos'!$L$5</c:f>
              <c:strCache>
                <c:ptCount val="1"/>
                <c:pt idx="0">
                  <c:v>Plan  Sustitutivo del Banco de Reservas</c:v>
                </c:pt>
              </c:strCache>
            </c:strRef>
          </c:tx>
          <c:spPr>
            <a:solidFill>
              <a:schemeClr val="accent5"/>
            </a:solidFill>
            <a:ln>
              <a:noFill/>
            </a:ln>
            <a:effectLst/>
            <a:sp3d/>
          </c:spPr>
          <c:invertIfNegative val="0"/>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'III.5.9.Trasp. recibidos'!$L$6:$L$21</c15:sqref>
                  </c15:fullRef>
                </c:ext>
              </c:extLst>
              <c:f>'III.5.9.Trasp. recibidos'!$L$16:$L$21</c:f>
              <c:numCache>
                <c:formatCode>_(* #,##0_);_(* \(#,##0\);_(* "-"_);_(@_)</c:formatCode>
                <c:ptCount val="6"/>
                <c:pt idx="0">
                  <c:v>0</c:v>
                </c:pt>
                <c:pt idx="1">
                  <c:v>0</c:v>
                </c:pt>
                <c:pt idx="2">
                  <c:v>0</c:v>
                </c:pt>
                <c:pt idx="3">
                  <c:v>1</c:v>
                </c:pt>
                <c:pt idx="4">
                  <c:v>0</c:v>
                </c:pt>
                <c:pt idx="5">
                  <c:v>0</c:v>
                </c:pt>
              </c:numCache>
            </c:numRef>
          </c:val>
          <c:extLst>
            <c:ext xmlns:c16="http://schemas.microsoft.com/office/drawing/2014/chart" uri="{C3380CC4-5D6E-409C-BE32-E72D297353CC}">
              <c16:uniqueId val="{00000002-0C33-4BEC-928E-69BFFDD961D9}"/>
            </c:ext>
          </c:extLst>
        </c:ser>
        <c:ser>
          <c:idx val="3"/>
          <c:order val="3"/>
          <c:tx>
            <c:strRef>
              <c:f>'III.5.9.Trasp. recibidos'!$M$5</c:f>
              <c:strCache>
                <c:ptCount val="1"/>
                <c:pt idx="0">
                  <c:v>Plan Sustitutivo INABIMA</c:v>
                </c:pt>
              </c:strCache>
            </c:strRef>
          </c:tx>
          <c:spPr>
            <a:solidFill>
              <a:schemeClr val="accent1">
                <a:lumMod val="60000"/>
              </a:schemeClr>
            </a:solidFill>
            <a:ln>
              <a:noFill/>
            </a:ln>
            <a:effectLst/>
            <a:sp3d/>
          </c:spPr>
          <c:invertIfNegative val="0"/>
          <c:dLbls>
            <c:dLbl>
              <c:idx val="0"/>
              <c:layout>
                <c:manualLayout>
                  <c:x val="-1.641472935847783E-2"/>
                  <c:y val="-1.0200364883918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55A-40B4-98ED-50AEC4565775}"/>
                </c:ext>
              </c:extLst>
            </c:dLbl>
            <c:dLbl>
              <c:idx val="1"/>
              <c:layout>
                <c:manualLayout>
                  <c:x val="-1.9399225605473802E-2"/>
                  <c:y val="-7.200761520154220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55A-40B4-98ED-50AEC4565775}"/>
                </c:ext>
              </c:extLst>
            </c:dLbl>
            <c:dLbl>
              <c:idx val="3"/>
              <c:layout>
                <c:manualLayout>
                  <c:x val="-1.6969697853132792E-2"/>
                  <c:y val="-1.924398708743619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65-49BD-A035-3D4365D197B6}"/>
                </c:ext>
              </c:extLst>
            </c:dLbl>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'III.5.9.Trasp. recibidos'!$A$6:$A$21</c15:sqref>
                  </c15:fullRef>
                </c:ext>
              </c:extLst>
              <c:f>'III.5.9.Trasp. recibidos'!$A$16:$A$21</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'III.5.9.Trasp. recibidos'!$M$6:$M$21</c15:sqref>
                  </c15:fullRef>
                </c:ext>
              </c:extLst>
              <c:f>'III.5.9.Trasp. recibidos'!$M$16:$M$21</c:f>
              <c:numCache>
                <c:formatCode>_(* #,##0_);_(* \(#,##0\);_(* "-"_);_(@_)</c:formatCode>
                <c:ptCount val="6"/>
                <c:pt idx="0">
                  <c:v>90</c:v>
                </c:pt>
                <c:pt idx="1">
                  <c:v>232</c:v>
                </c:pt>
                <c:pt idx="2">
                  <c:v>21329</c:v>
                </c:pt>
                <c:pt idx="3">
                  <c:v>9928</c:v>
                </c:pt>
                <c:pt idx="4">
                  <c:v>7434</c:v>
                </c:pt>
                <c:pt idx="5">
                  <c:v>597</c:v>
                </c:pt>
              </c:numCache>
            </c:numRef>
          </c:val>
          <c:extLst>
            <c:ext xmlns:c15="http://schemas.microsoft.com/office/drawing/2012/chart" uri="{02D57815-91ED-43cb-92C2-25804820EDAC}">
              <c15:categoryFilterExceptions>
                <c15:categoryFilterException>
                  <c15:sqref>'III.5.9.Trasp. recibidos'!$M$14</c15:sqref>
                  <c15:dLbl>
                    <c:idx val="-1"/>
                    <c:layout>
                      <c:manualLayout>
                        <c:x val="-2.984496246996024E-3"/>
                        <c:y val="-1.3600486511891524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3-1630-4ADD-A0B6-D4D4B7D0C9F0}"/>
                      </c:ext>
                    </c:extLst>
                  </c15:dLbl>
                </c15:categoryFilterException>
              </c15:categoryFilterExceptions>
            </c:ext>
            <c:ext xmlns:c16="http://schemas.microsoft.com/office/drawing/2014/chart" uri="{C3380CC4-5D6E-409C-BE32-E72D297353CC}">
              <c16:uniqueId val="{00000010-0C33-4BEC-928E-69BFFDD961D9}"/>
            </c:ext>
          </c:extLst>
        </c:ser>
        <c:dLbls>
          <c:showLegendKey val="0"/>
          <c:showVal val="0"/>
          <c:showCatName val="0"/>
          <c:showSerName val="0"/>
          <c:showPercent val="0"/>
          <c:showBubbleSize val="0"/>
        </c:dLbls>
        <c:gapWidth val="17"/>
        <c:shape val="cylinder"/>
        <c:axId val="408463272"/>
        <c:axId val="408463664"/>
        <c:axId val="0"/>
      </c:bar3DChart>
      <c:catAx>
        <c:axId val="408463272"/>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3664"/>
        <c:crosses val="autoZero"/>
        <c:auto val="1"/>
        <c:lblAlgn val="ctr"/>
        <c:lblOffset val="100"/>
        <c:noMultiLvlLbl val="0"/>
      </c:catAx>
      <c:valAx>
        <c:axId val="408463664"/>
        <c:scaling>
          <c:orientation val="minMax"/>
        </c:scaling>
        <c:delete val="1"/>
        <c:axPos val="l"/>
        <c:numFmt formatCode="_(* #,##0_);_(* \(#,##0\);_(* &quot;-&quot;_);_(@_)" sourceLinked="1"/>
        <c:majorTickMark val="out"/>
        <c:minorTickMark val="none"/>
        <c:tickLblPos val="nextTo"/>
        <c:crossAx val="408463272"/>
        <c:crosses val="autoZero"/>
        <c:crossBetween val="between"/>
      </c:valAx>
      <c:spPr>
        <a:noFill/>
        <a:ln w="25400">
          <a:noFill/>
        </a:ln>
        <a:effectLst/>
      </c:spPr>
    </c:plotArea>
    <c:legend>
      <c:legendPos val="b"/>
      <c:layout>
        <c:manualLayout>
          <c:xMode val="edge"/>
          <c:yMode val="edge"/>
          <c:x val="3.6794961230336251E-2"/>
          <c:y val="7.6440356445191579E-2"/>
          <c:w val="0.96263586948539415"/>
          <c:h val="4.9917801390328476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r>
              <a:rPr lang="es-DO"/>
              <a:t>Cantidad</a:t>
            </a:r>
            <a:r>
              <a:rPr lang="es-DO" baseline="0"/>
              <a:t> de Empresas y Empleados activos </a:t>
            </a:r>
            <a:endParaRPr lang="es-DO"/>
          </a:p>
        </c:rich>
      </c:tx>
      <c:layout>
        <c:manualLayout>
          <c:xMode val="edge"/>
          <c:yMode val="edge"/>
          <c:x val="0.11494506485250376"/>
          <c:y val="1.7816343721524297E-2"/>
        </c:manualLayout>
      </c:layout>
      <c:overlay val="0"/>
      <c:spPr>
        <a:noFill/>
        <a:ln>
          <a:noFill/>
        </a:ln>
        <a:effectLst/>
      </c:spPr>
      <c:txPr>
        <a:bodyPr rot="0" spcFirstLastPara="1" vertOverflow="ellipsis" vert="horz" wrap="square" anchor="ctr" anchorCtr="1"/>
        <a:lstStyle/>
        <a:p>
          <a:pPr>
            <a:defRPr sz="2160" b="1"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4702295520392245"/>
          <c:y val="0.16896316967098846"/>
          <c:w val="0.63722678213250983"/>
          <c:h val="0.72747073718824951"/>
        </c:manualLayout>
      </c:layout>
      <c:barChart>
        <c:barDir val="bar"/>
        <c:grouping val="clustered"/>
        <c:varyColors val="0"/>
        <c:ser>
          <c:idx val="3"/>
          <c:order val="1"/>
          <c:tx>
            <c:strRef>
              <c:f>' II.4.Empr x No. de empl'!$D$4</c:f>
              <c:strCache>
                <c:ptCount val="1"/>
                <c:pt idx="0">
                  <c:v>Empleados por rango</c:v>
                </c:pt>
              </c:strCache>
            </c:strRef>
          </c:tx>
          <c:spPr>
            <a:solidFill>
              <a:srgbClr val="00539B"/>
            </a:solidFill>
            <a:ln>
              <a:noFill/>
            </a:ln>
            <a:effectLst>
              <a:outerShdw blurRad="40000" dist="23000" dir="5400000" rotWithShape="0">
                <a:srgbClr val="000000">
                  <a:alpha val="35000"/>
                </a:srgbClr>
              </a:outerShdw>
            </a:effectLst>
          </c:spPr>
          <c:invertIfNegative val="0"/>
          <c:dLbls>
            <c:dLbl>
              <c:idx val="1"/>
              <c:layout>
                <c:manualLayout>
                  <c:x val="-6.2173307401070799E-3"/>
                  <c:y val="4.368055166802150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0AB-4A88-ADE0-243D057A7517}"/>
                </c:ext>
              </c:extLst>
            </c:dLbl>
            <c:dLbl>
              <c:idx val="8"/>
              <c:layout>
                <c:manualLayout>
                  <c:x val="-3.7300781518924322E-3"/>
                  <c:y val="1.573676627791839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0AB-4A88-ADE0-243D057A7517}"/>
                </c:ext>
              </c:extLst>
            </c:dLbl>
            <c:spPr>
              <a:noFill/>
              <a:ln>
                <a:noFill/>
              </a:ln>
              <a:effectLst/>
            </c:spPr>
            <c:txPr>
              <a:bodyPr rot="0" spcFirstLastPara="1" vertOverflow="ellipsis" vert="horz" wrap="square" anchor="ctr" anchorCtr="1"/>
              <a:lstStyle/>
              <a:p>
                <a:pPr>
                  <a:defRPr sz="16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empl'!$D$5:$D$13</c:f>
              <c:numCache>
                <c:formatCode>#,##0</c:formatCode>
                <c:ptCount val="9"/>
                <c:pt idx="0">
                  <c:v>172189</c:v>
                </c:pt>
                <c:pt idx="1">
                  <c:v>146301</c:v>
                </c:pt>
                <c:pt idx="2">
                  <c:v>160749</c:v>
                </c:pt>
                <c:pt idx="3">
                  <c:v>239940</c:v>
                </c:pt>
                <c:pt idx="4">
                  <c:v>146899</c:v>
                </c:pt>
                <c:pt idx="5">
                  <c:v>373871</c:v>
                </c:pt>
                <c:pt idx="6">
                  <c:v>192650</c:v>
                </c:pt>
                <c:pt idx="7">
                  <c:v>623775</c:v>
                </c:pt>
                <c:pt idx="8">
                  <c:v>464810</c:v>
                </c:pt>
              </c:numCache>
            </c:numRef>
          </c:val>
          <c:extLst>
            <c:ext xmlns:c16="http://schemas.microsoft.com/office/drawing/2014/chart" uri="{C3380CC4-5D6E-409C-BE32-E72D297353CC}">
              <c16:uniqueId val="{0000000C-90AB-4A88-ADE0-243D057A7517}"/>
            </c:ext>
          </c:extLst>
        </c:ser>
        <c:ser>
          <c:idx val="0"/>
          <c:order val="3"/>
          <c:tx>
            <c:strRef>
              <c:f>' II.4.Empr x No. de empl'!$B$4</c:f>
              <c:strCache>
                <c:ptCount val="1"/>
                <c:pt idx="0">
                  <c:v>Empresas por rango</c:v>
                </c:pt>
              </c:strCache>
            </c:strRef>
          </c:tx>
          <c:spPr>
            <a:solidFill>
              <a:schemeClr val="accent3">
                <a:lumMod val="75000"/>
              </a:schemeClr>
            </a:soli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2">
                          <a:lumMod val="35000"/>
                          <a:lumOff val="65000"/>
                        </a:schemeClr>
                      </a:solidFill>
                    </a:ln>
                    <a:effectLst/>
                  </c:spPr>
                </c15:leaderLines>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empl'!$B$5:$B$13</c:f>
              <c:numCache>
                <c:formatCode>#,##0</c:formatCode>
                <c:ptCount val="9"/>
                <c:pt idx="0">
                  <c:v>68914</c:v>
                </c:pt>
                <c:pt idx="1">
                  <c:v>19283</c:v>
                </c:pt>
                <c:pt idx="2">
                  <c:v>11152</c:v>
                </c:pt>
                <c:pt idx="3">
                  <c:v>7589</c:v>
                </c:pt>
                <c:pt idx="4">
                  <c:v>2086</c:v>
                </c:pt>
                <c:pt idx="5">
                  <c:v>1792</c:v>
                </c:pt>
                <c:pt idx="6">
                  <c:v>269</c:v>
                </c:pt>
                <c:pt idx="7">
                  <c:v>270</c:v>
                </c:pt>
                <c:pt idx="8">
                  <c:v>9</c:v>
                </c:pt>
              </c:numCache>
            </c:numRef>
          </c:val>
          <c:extLst>
            <c:ext xmlns:c16="http://schemas.microsoft.com/office/drawing/2014/chart" uri="{C3380CC4-5D6E-409C-BE32-E72D297353CC}">
              <c16:uniqueId val="{00000000-DB21-4156-8F17-3F30D874CBFC}"/>
            </c:ext>
          </c:extLst>
        </c:ser>
        <c:dLbls>
          <c:showLegendKey val="0"/>
          <c:showVal val="0"/>
          <c:showCatName val="0"/>
          <c:showSerName val="0"/>
          <c:showPercent val="0"/>
          <c:showBubbleSize val="0"/>
        </c:dLbls>
        <c:gapWidth val="16"/>
        <c:overlap val="1"/>
        <c:axId val="398354320"/>
        <c:axId val="398354712"/>
        <c:extLst>
          <c:ext xmlns:c15="http://schemas.microsoft.com/office/drawing/2012/chart" uri="{02D57815-91ED-43cb-92C2-25804820EDAC}">
            <c15:filteredBarSeries>
              <c15:ser>
                <c:idx val="1"/>
                <c:order val="0"/>
                <c:tx>
                  <c:strRef>
                    <c:extLst>
                      <c:ext uri="{02D57815-91ED-43cb-92C2-25804820EDAC}">
                        <c15:formulaRef>
                          <c15:sqref>' II.4.Empr x No. de empl'!#REF!</c15:sqref>
                        </c15:formulaRef>
                      </c:ext>
                    </c:extLst>
                    <c:strCache>
                      <c:ptCount val="1"/>
                      <c:pt idx="0">
                        <c:v>#¡REF!</c:v>
                      </c:pt>
                    </c:strCache>
                  </c:strRef>
                </c:tx>
                <c:spPr>
                  <a:gradFill rotWithShape="1">
                    <a:gsLst>
                      <a:gs pos="0">
                        <a:schemeClr val="accent1">
                          <a:shade val="76000"/>
                          <a:shade val="51000"/>
                          <a:satMod val="130000"/>
                        </a:schemeClr>
                      </a:gs>
                      <a:gs pos="80000">
                        <a:schemeClr val="accent1">
                          <a:shade val="76000"/>
                          <a:shade val="93000"/>
                          <a:satMod val="130000"/>
                        </a:schemeClr>
                      </a:gs>
                      <a:gs pos="100000">
                        <a:schemeClr val="accent1">
                          <a:shade val="76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dLbl>
                    <c:idx val="9"/>
                    <c:layout>
                      <c:manualLayout>
                        <c:x val="-3.393213608407475E-3"/>
                        <c:y val="1.6285863844535914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8-90AB-4A88-ADE0-243D057A7517}"/>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c:ext uri="{02D57815-91ED-43cb-92C2-25804820EDAC}">
                        <c15:formulaRef>
                          <c15:sqref>' II.4.Empr x No. de empl'!#REF!</c15:sqref>
                        </c15:formulaRef>
                      </c:ext>
                    </c:extLst>
                    <c:numCache>
                      <c:formatCode>General</c:formatCode>
                      <c:ptCount val="1"/>
                      <c:pt idx="0">
                        <c:v>1</c:v>
                      </c:pt>
                    </c:numCache>
                  </c:numRef>
                </c:val>
                <c:extLst>
                  <c:ext xmlns:c16="http://schemas.microsoft.com/office/drawing/2014/chart" uri="{C3380CC4-5D6E-409C-BE32-E72D297353CC}">
                    <c16:uniqueId val="{00000009-90AB-4A88-ADE0-243D057A7517}"/>
                  </c:ext>
                </c:extLst>
              </c15:ser>
            </c15:filteredBarSeries>
            <c15:filteredBarSeries>
              <c15:ser>
                <c:idx val="4"/>
                <c:order val="2"/>
                <c:tx>
                  <c:strRef>
                    <c:extLst xmlns:c15="http://schemas.microsoft.com/office/drawing/2012/chart">
                      <c:ext xmlns:c15="http://schemas.microsoft.com/office/drawing/2012/chart" uri="{02D57815-91ED-43cb-92C2-25804820EDAC}">
                        <c15:formulaRef>
                          <c15:sqref>' II.4.Empr x No. de empl'!#REF!</c15:sqref>
                        </c15:formulaRef>
                      </c:ext>
                    </c:extLst>
                    <c:strCache>
                      <c:ptCount val="1"/>
                      <c:pt idx="0">
                        <c:v>#¡REF!</c:v>
                      </c:pt>
                    </c:strCache>
                  </c:strRef>
                </c:tx>
                <c:spPr>
                  <a:gradFill rotWithShape="1">
                    <a:gsLst>
                      <a:gs pos="0">
                        <a:schemeClr val="accent1">
                          <a:tint val="54000"/>
                          <a:shade val="51000"/>
                          <a:satMod val="130000"/>
                        </a:schemeClr>
                      </a:gs>
                      <a:gs pos="80000">
                        <a:schemeClr val="accent1">
                          <a:tint val="54000"/>
                          <a:shade val="93000"/>
                          <a:satMod val="130000"/>
                        </a:schemeClr>
                      </a:gs>
                      <a:gs pos="100000">
                        <a:schemeClr val="accent1">
                          <a:tint val="54000"/>
                          <a:shade val="94000"/>
                          <a:satMod val="135000"/>
                        </a:schemeClr>
                      </a:gs>
                    </a:gsLst>
                    <a:lin ang="16200000" scaled="0"/>
                  </a:gradFill>
                  <a:ln>
                    <a:noFill/>
                  </a:ln>
                  <a:effectLst>
                    <a:outerShdw blurRad="40000" dist="23000" dir="5400000" rotWithShape="0">
                      <a:srgbClr val="000000">
                        <a:alpha val="35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2"/>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 II.4.Empr x No. de empl'!$A$5:$A$13</c15:sqref>
                        </c15:formulaRef>
                      </c:ext>
                    </c:extLst>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extLst xmlns:c15="http://schemas.microsoft.com/office/drawing/2012/chart">
                      <c:ext xmlns:c15="http://schemas.microsoft.com/office/drawing/2012/chart" uri="{02D57815-91ED-43cb-92C2-25804820EDAC}">
                        <c15:formulaRef>
                          <c15:sqref>' II.4.Empr x No. de empl'!#REF!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D-90AB-4A88-ADE0-243D057A7517}"/>
                  </c:ext>
                </c:extLst>
              </c15:ser>
            </c15:filteredBarSeries>
          </c:ext>
        </c:extLst>
      </c:barChart>
      <c:catAx>
        <c:axId val="398354320"/>
        <c:scaling>
          <c:orientation val="minMax"/>
        </c:scaling>
        <c:delete val="0"/>
        <c:axPos val="l"/>
        <c:title>
          <c:tx>
            <c:rich>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b="1">
                    <a:solidFill>
                      <a:sysClr val="windowText" lastClr="000000"/>
                    </a:solidFill>
                  </a:rPr>
                  <a:t>Rango de Empleados</a:t>
                </a:r>
              </a:p>
            </c:rich>
          </c:tx>
          <c:layout>
            <c:manualLayout>
              <c:xMode val="edge"/>
              <c:yMode val="edge"/>
              <c:x val="2.4658951897930142E-2"/>
              <c:y val="0.40808428677111103"/>
            </c:manualLayout>
          </c:layout>
          <c:overlay val="0"/>
          <c:spPr>
            <a:noFill/>
            <a:ln>
              <a:noFill/>
            </a:ln>
            <a:effectLst/>
          </c:spPr>
          <c:txPr>
            <a:bodyPr rot="-5400000" spcFirstLastPara="1" vertOverflow="ellipsis" vert="horz" wrap="square" anchor="ctr" anchorCtr="1"/>
            <a:lstStyle/>
            <a:p>
              <a:pPr>
                <a:defRPr sz="18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numFmt formatCode="General" sourceLinked="0"/>
        <c:majorTickMark val="none"/>
        <c:minorTickMark val="none"/>
        <c:tickLblPos val="nextTo"/>
        <c:spPr>
          <a:noFill/>
          <a:ln w="9525" cap="flat" cmpd="sng" algn="ctr">
            <a:solidFill>
              <a:schemeClr val="tx2">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398354712"/>
        <c:crosses val="autoZero"/>
        <c:auto val="1"/>
        <c:lblAlgn val="ctr"/>
        <c:lblOffset val="100"/>
        <c:noMultiLvlLbl val="0"/>
      </c:catAx>
      <c:valAx>
        <c:axId val="398354712"/>
        <c:scaling>
          <c:orientation val="minMax"/>
        </c:scaling>
        <c:delete val="0"/>
        <c:axPos val="b"/>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398354320"/>
        <c:crosses val="autoZero"/>
        <c:crossBetween val="between"/>
      </c:valAx>
      <c:spPr>
        <a:noFill/>
        <a:ln>
          <a:noFill/>
        </a:ln>
        <a:effectLst/>
      </c:spPr>
    </c:plotArea>
    <c:legend>
      <c:legendPos val="b"/>
      <c:layout>
        <c:manualLayout>
          <c:xMode val="edge"/>
          <c:yMode val="edge"/>
          <c:x val="0.10779368970677194"/>
          <c:y val="8.2044329984857209E-2"/>
          <c:w val="0.68138360674447729"/>
          <c:h val="4.0610389421252925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n-US">
                <a:solidFill>
                  <a:sysClr val="windowText" lastClr="000000"/>
                </a:solidFill>
              </a:rPr>
              <a:t>Traspasos Recibidos en Entidades de CCI</a:t>
            </a:r>
          </a:p>
        </c:rich>
      </c:tx>
      <c:layout>
        <c:manualLayout>
          <c:xMode val="edge"/>
          <c:yMode val="edge"/>
          <c:x val="0.2286581480566709"/>
          <c:y val="1.468981403677223E-2"/>
        </c:manualLayout>
      </c:layout>
      <c:overlay val="0"/>
      <c:spPr>
        <a:noFill/>
        <a:ln>
          <a:noFill/>
        </a:ln>
        <a:effectLst/>
      </c:spPr>
      <c:txPr>
        <a:bodyPr rot="0" spcFirstLastPara="1" vertOverflow="ellipsis" vert="horz" wrap="square" anchor="ctr" anchorCtr="1"/>
        <a:lstStyle/>
        <a:p>
          <a:pPr>
            <a:defRPr sz="168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view3D>
      <c:rotX val="10"/>
      <c:rotY val="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6953880713770243E-2"/>
          <c:y val="0.19632748743270262"/>
          <c:w val="0.93111030673785011"/>
          <c:h val="0.67576885718293012"/>
        </c:manualLayout>
      </c:layout>
      <c:bar3DChart>
        <c:barDir val="col"/>
        <c:grouping val="stacked"/>
        <c:varyColors val="0"/>
        <c:ser>
          <c:idx val="0"/>
          <c:order val="0"/>
          <c:tx>
            <c:strRef>
              <c:f>'III.5.9.Trasp. recibidos'!$B$5</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recibidos'!$B$16:$B$21</c:f>
              <c:numCache>
                <c:formatCode>_(* #,##0_);_(* \(#,##0\);_(* "-"_);_(@_)</c:formatCode>
                <c:ptCount val="6"/>
                <c:pt idx="0">
                  <c:v>4302</c:v>
                </c:pt>
                <c:pt idx="1">
                  <c:v>4168</c:v>
                </c:pt>
                <c:pt idx="2">
                  <c:v>4342</c:v>
                </c:pt>
                <c:pt idx="3">
                  <c:v>7908</c:v>
                </c:pt>
                <c:pt idx="4">
                  <c:v>8589</c:v>
                </c:pt>
                <c:pt idx="5">
                  <c:v>1327</c:v>
                </c:pt>
              </c:numCache>
              <c:extLst/>
            </c:numRef>
          </c:val>
          <c:extLst>
            <c:ext xmlns:c16="http://schemas.microsoft.com/office/drawing/2014/chart" uri="{C3380CC4-5D6E-409C-BE32-E72D297353CC}">
              <c16:uniqueId val="{00000000-0D94-41EE-8A17-5609AB9E21E8}"/>
            </c:ext>
          </c:extLst>
        </c:ser>
        <c:ser>
          <c:idx val="1"/>
          <c:order val="1"/>
          <c:tx>
            <c:strRef>
              <c:f>'III.5.9.Trasp. recibidos'!$C$5</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recibidos'!$C$16:$C$21</c:f>
              <c:numCache>
                <c:formatCode>_(* #,##0_);_(* \(#,##0\);_(* "-"_);_(@_)</c:formatCode>
                <c:ptCount val="6"/>
                <c:pt idx="0">
                  <c:v>6423</c:v>
                </c:pt>
                <c:pt idx="1">
                  <c:v>9156</c:v>
                </c:pt>
                <c:pt idx="2">
                  <c:v>10949</c:v>
                </c:pt>
                <c:pt idx="3">
                  <c:v>15328</c:v>
                </c:pt>
                <c:pt idx="4">
                  <c:v>19900</c:v>
                </c:pt>
                <c:pt idx="5">
                  <c:v>3223</c:v>
                </c:pt>
              </c:numCache>
              <c:extLst/>
            </c:numRef>
          </c:val>
          <c:extLst>
            <c:ext xmlns:c16="http://schemas.microsoft.com/office/drawing/2014/chart" uri="{C3380CC4-5D6E-409C-BE32-E72D297353CC}">
              <c16:uniqueId val="{00000001-0D94-41EE-8A17-5609AB9E21E8}"/>
            </c:ext>
          </c:extLst>
        </c:ser>
        <c:ser>
          <c:idx val="3"/>
          <c:order val="2"/>
          <c:tx>
            <c:strRef>
              <c:f>'III.5.9.Trasp. recibidos'!$D$5</c:f>
              <c:strCache>
                <c:ptCount val="1"/>
                <c:pt idx="0">
                  <c:v>JMMB-BDI</c:v>
                </c:pt>
              </c:strCache>
            </c:strRef>
          </c:tx>
          <c:spPr>
            <a:solidFill>
              <a:schemeClr val="accent1">
                <a:tint val="77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recibidos'!$D$16:$D$21</c:f>
              <c:numCache>
                <c:formatCode>_(* #,##0_);_(* \(#,##0\);_(* "-"_);_(@_)</c:formatCode>
                <c:ptCount val="6"/>
                <c:pt idx="0">
                  <c:v>777</c:v>
                </c:pt>
                <c:pt idx="1">
                  <c:v>1668</c:v>
                </c:pt>
                <c:pt idx="2">
                  <c:v>2442</c:v>
                </c:pt>
                <c:pt idx="3">
                  <c:v>3775</c:v>
                </c:pt>
                <c:pt idx="4">
                  <c:v>2496</c:v>
                </c:pt>
                <c:pt idx="5">
                  <c:v>1148</c:v>
                </c:pt>
              </c:numCache>
              <c:extLst/>
            </c:numRef>
          </c:val>
          <c:extLst>
            <c:ext xmlns:c16="http://schemas.microsoft.com/office/drawing/2014/chart" uri="{C3380CC4-5D6E-409C-BE32-E72D297353CC}">
              <c16:uniqueId val="{00000003-0D94-41EE-8A17-5609AB9E21E8}"/>
            </c:ext>
          </c:extLst>
        </c:ser>
        <c:ser>
          <c:idx val="7"/>
          <c:order val="5"/>
          <c:tx>
            <c:strRef>
              <c:f>'III.5.9.Trasp. recibidos'!$E$5</c:f>
              <c:strCache>
                <c:ptCount val="1"/>
                <c:pt idx="0">
                  <c:v>Popular</c:v>
                </c:pt>
              </c:strCache>
            </c:strRef>
          </c:tx>
          <c:spPr>
            <a:solidFill>
              <a:schemeClr val="accent1">
                <a:shade val="76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recibidos'!$E$16:$E$21</c:f>
              <c:numCache>
                <c:formatCode>_(* #,##0_);_(* \(#,##0\);_(* "-"_);_(@_)</c:formatCode>
                <c:ptCount val="6"/>
                <c:pt idx="0">
                  <c:v>3046</c:v>
                </c:pt>
                <c:pt idx="1">
                  <c:v>5713</c:v>
                </c:pt>
                <c:pt idx="2">
                  <c:v>7812</c:v>
                </c:pt>
                <c:pt idx="3">
                  <c:v>17661</c:v>
                </c:pt>
                <c:pt idx="4">
                  <c:v>12655</c:v>
                </c:pt>
                <c:pt idx="5">
                  <c:v>1218</c:v>
                </c:pt>
              </c:numCache>
              <c:extLst/>
            </c:numRef>
          </c:val>
          <c:extLst>
            <c:ext xmlns:c16="http://schemas.microsoft.com/office/drawing/2014/chart" uri="{C3380CC4-5D6E-409C-BE32-E72D297353CC}">
              <c16:uniqueId val="{00000007-0D94-41EE-8A17-5609AB9E21E8}"/>
            </c:ext>
          </c:extLst>
        </c:ser>
        <c:ser>
          <c:idx val="9"/>
          <c:order val="7"/>
          <c:tx>
            <c:strRef>
              <c:f>'III.5.9.Trasp. recibidos'!$F$5</c:f>
              <c:strCache>
                <c:ptCount val="1"/>
                <c:pt idx="0">
                  <c:v>Reservas</c:v>
                </c:pt>
              </c:strCache>
            </c:strRef>
          </c:tx>
          <c:spPr>
            <a:solidFill>
              <a:schemeClr val="accent1">
                <a:shade val="53000"/>
              </a:schemeClr>
            </a:solidFill>
            <a:ln>
              <a:noFill/>
            </a:ln>
            <a:effectLst/>
            <a:sp3d/>
          </c:spPr>
          <c:invertIfNegative val="0"/>
          <c:dLbls>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recibidos'!$F$16:$F$21</c:f>
              <c:numCache>
                <c:formatCode>_(* #,##0_);_(* \(#,##0\);_(* "-"_);_(@_)</c:formatCode>
                <c:ptCount val="6"/>
                <c:pt idx="0">
                  <c:v>6734</c:v>
                </c:pt>
                <c:pt idx="1">
                  <c:v>8222</c:v>
                </c:pt>
                <c:pt idx="2">
                  <c:v>7363</c:v>
                </c:pt>
                <c:pt idx="3">
                  <c:v>14013</c:v>
                </c:pt>
                <c:pt idx="4">
                  <c:v>22272</c:v>
                </c:pt>
                <c:pt idx="5">
                  <c:v>3264</c:v>
                </c:pt>
              </c:numCache>
              <c:extLst/>
            </c:numRef>
          </c:val>
          <c:extLst>
            <c:ext xmlns:c16="http://schemas.microsoft.com/office/drawing/2014/chart" uri="{C3380CC4-5D6E-409C-BE32-E72D297353CC}">
              <c16:uniqueId val="{00000016-0D94-41EE-8A17-5609AB9E21E8}"/>
            </c:ext>
          </c:extLst>
        </c:ser>
        <c:ser>
          <c:idx val="10"/>
          <c:order val="8"/>
          <c:tx>
            <c:strRef>
              <c:f>'III.5.9.Trasp. recibidos'!$G$5</c:f>
              <c:strCache>
                <c:ptCount val="1"/>
                <c:pt idx="0">
                  <c:v>Romana</c:v>
                </c:pt>
              </c:strCache>
            </c:strRef>
          </c:tx>
          <c:spPr>
            <a:solidFill>
              <a:schemeClr val="accent1">
                <a:shade val="41000"/>
              </a:schemeClr>
            </a:solidFill>
            <a:ln>
              <a:noFill/>
            </a:ln>
            <a:effectLst/>
            <a:sp3d/>
          </c:spPr>
          <c:invertIfNegative val="0"/>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recibidos'!$G$16:$G$21</c:f>
              <c:numCache>
                <c:formatCode>_(* #,##0_);_(* \(#,##0\);_(* "-"_);_(@_)</c:formatCode>
                <c:ptCount val="6"/>
                <c:pt idx="0">
                  <c:v>97</c:v>
                </c:pt>
                <c:pt idx="1">
                  <c:v>577</c:v>
                </c:pt>
                <c:pt idx="2">
                  <c:v>320</c:v>
                </c:pt>
                <c:pt idx="3">
                  <c:v>241</c:v>
                </c:pt>
                <c:pt idx="4">
                  <c:v>283</c:v>
                </c:pt>
                <c:pt idx="5">
                  <c:v>14</c:v>
                </c:pt>
              </c:numCache>
              <c:extLst/>
            </c:numRef>
          </c:val>
          <c:extLst>
            <c:ext xmlns:c16="http://schemas.microsoft.com/office/drawing/2014/chart" uri="{C3380CC4-5D6E-409C-BE32-E72D297353CC}">
              <c16:uniqueId val="{00000000-9D5C-44BC-AAF6-98A6A72A00AB}"/>
            </c:ext>
          </c:extLst>
        </c:ser>
        <c:ser>
          <c:idx val="2"/>
          <c:order val="9"/>
          <c:tx>
            <c:strRef>
              <c:f>'III.5.9.Trasp. recibidos'!$H$5</c:f>
              <c:strCache>
                <c:ptCount val="1"/>
                <c:pt idx="0">
                  <c:v>Siembra</c:v>
                </c:pt>
              </c:strCache>
            </c:strRef>
          </c:tx>
          <c:spPr>
            <a:solidFill>
              <a:schemeClr val="accent1">
                <a:tint val="65000"/>
              </a:schemeClr>
            </a:solidFill>
            <a:ln>
              <a:noFill/>
            </a:ln>
            <a:effectLst/>
            <a:sp3d/>
          </c:spPr>
          <c:invertIfNegative val="0"/>
          <c:dLbls>
            <c:dLbl>
              <c:idx val="5"/>
              <c:layout>
                <c:manualLayout>
                  <c:x val="0"/>
                  <c:y val="-7.49665343782802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055-4A52-B781-81AC549B1F7D}"/>
                </c:ext>
              </c:extLst>
            </c:dLbl>
            <c:spPr>
              <a:noFill/>
              <a:ln>
                <a:noFill/>
              </a:ln>
              <a:effectLst/>
            </c:spPr>
            <c:txPr>
              <a:bodyPr rot="0" spcFirstLastPara="1" vertOverflow="ellipsis" vert="horz" wrap="square" anchor="t" anchorCtr="0"/>
              <a:lstStyle/>
              <a:p>
                <a:pPr>
                  <a:defRPr sz="16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'III.5.9.Trasp. recibidos'!$A$16:$A$21</c:f>
              <c:strCache>
                <c:ptCount val="6"/>
                <c:pt idx="0">
                  <c:v>Dic. 2020</c:v>
                </c:pt>
                <c:pt idx="1">
                  <c:v>Dic. 2021</c:v>
                </c:pt>
                <c:pt idx="2">
                  <c:v>Dic. 2022</c:v>
                </c:pt>
                <c:pt idx="3">
                  <c:v>Dic. 2023</c:v>
                </c:pt>
                <c:pt idx="4">
                  <c:v>Dic. 2024</c:v>
                </c:pt>
                <c:pt idx="5">
                  <c:v>Feb.2025</c:v>
                </c:pt>
              </c:strCache>
              <c:extLst/>
            </c:strRef>
          </c:cat>
          <c:val>
            <c:numRef>
              <c:f>'III.5.9.Trasp. recibidos'!$H$16:$H$21</c:f>
              <c:numCache>
                <c:formatCode>_(* #,##0_);_(* \(#,##0\);_(* "-"_);_(@_)</c:formatCode>
                <c:ptCount val="6"/>
                <c:pt idx="0">
                  <c:v>1553</c:v>
                </c:pt>
                <c:pt idx="1">
                  <c:v>4639</c:v>
                </c:pt>
                <c:pt idx="2">
                  <c:v>6675</c:v>
                </c:pt>
                <c:pt idx="3">
                  <c:v>11925</c:v>
                </c:pt>
                <c:pt idx="4">
                  <c:v>14909</c:v>
                </c:pt>
                <c:pt idx="5">
                  <c:v>1800</c:v>
                </c:pt>
              </c:numCache>
              <c:extLst/>
            </c:numRef>
          </c:val>
          <c:extLst>
            <c:ext xmlns:c16="http://schemas.microsoft.com/office/drawing/2014/chart" uri="{C3380CC4-5D6E-409C-BE32-E72D297353CC}">
              <c16:uniqueId val="{00000000-C831-43D1-9AFB-143ED3612306}"/>
            </c:ext>
          </c:extLst>
        </c:ser>
        <c:dLbls>
          <c:showLegendKey val="0"/>
          <c:showVal val="0"/>
          <c:showCatName val="0"/>
          <c:showSerName val="0"/>
          <c:showPercent val="0"/>
          <c:showBubbleSize val="0"/>
        </c:dLbls>
        <c:gapWidth val="29"/>
        <c:shape val="cylinder"/>
        <c:axId val="408464448"/>
        <c:axId val="408464840"/>
        <c:axId val="0"/>
        <c:extLst>
          <c:ext xmlns:c15="http://schemas.microsoft.com/office/drawing/2012/chart" uri="{02D57815-91ED-43cb-92C2-25804820EDAC}">
            <c15:filteredBarSeries>
              <c15:ser>
                <c:idx val="4"/>
                <c:order val="3"/>
                <c:tx>
                  <c:strRef>
                    <c:extLst>
                      <c:ext uri="{02D57815-91ED-43cb-92C2-25804820EDAC}">
                        <c15:formulaRef>
                          <c15:sqref>'[6]III.5.12.Trasp'!#REF!</c15:sqref>
                        </c15:formulaRef>
                      </c:ext>
                    </c:extLst>
                    <c:strCache>
                      <c:ptCount val="1"/>
                      <c:pt idx="0">
                        <c:v>#¡REF!</c:v>
                      </c:pt>
                    </c:strCache>
                  </c:strRef>
                </c:tx>
                <c:spPr>
                  <a:solidFill>
                    <a:schemeClr val="accent1">
                      <a:tint val="89000"/>
                    </a:schemeClr>
                  </a:solidFill>
                  <a:ln>
                    <a:noFill/>
                  </a:ln>
                  <a:effectLst/>
                  <a:sp3d/>
                </c:spPr>
                <c:invertIfNegative val="0"/>
                <c:cat>
                  <c:strRef>
                    <c:extLst>
                      <c:ex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Feb.2025</c:v>
                      </c:pt>
                    </c:strCache>
                  </c:strRef>
                </c:cat>
                <c:val>
                  <c:numRef>
                    <c:extLst>
                      <c:ext uri="{02D57815-91ED-43cb-92C2-25804820EDAC}">
                        <c15:formulaRef>
                          <c15:sqref>'[6]III.5.12.Trasp'!#REF!</c15:sqref>
                        </c15:formulaRef>
                      </c:ext>
                    </c:extLst>
                    <c:numCache>
                      <c:formatCode>General</c:formatCode>
                      <c:ptCount val="1"/>
                      <c:pt idx="0">
                        <c:v>1</c:v>
                      </c:pt>
                    </c:numCache>
                  </c:numRef>
                </c:val>
                <c:extLst>
                  <c:ext xmlns:c16="http://schemas.microsoft.com/office/drawing/2014/chart" uri="{C3380CC4-5D6E-409C-BE32-E72D297353CC}">
                    <c16:uniqueId val="{00000004-0D94-41EE-8A17-5609AB9E21E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olidFill>
                  <a:ln>
                    <a:noFill/>
                  </a:ln>
                  <a:effectLst/>
                  <a:sp3d/>
                </c:spPr>
                <c:invertIfNegative val="0"/>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5-0D94-41EE-8A17-5609AB9E21E8}"/>
                  </c:ext>
                </c:extLst>
              </c15:ser>
            </c15:filteredBarSeries>
            <c15:filteredBarSeries>
              <c15:ser>
                <c:idx val="8"/>
                <c:order val="6"/>
                <c:tx>
                  <c:strRef>
                    <c:extLst xmlns:c15="http://schemas.microsoft.com/office/drawing/2012/chart">
                      <c:ext xmlns:c15="http://schemas.microsoft.com/office/drawing/2012/chart" uri="{02D57815-91ED-43cb-92C2-25804820EDAC}">
                        <c15:formulaRef>
                          <c15:sqref>'[6]III.5.12.Trasp'!#REF!</c15:sqref>
                        </c15:formulaRef>
                      </c:ext>
                    </c:extLst>
                    <c:strCache>
                      <c:ptCount val="1"/>
                      <c:pt idx="0">
                        <c:v>#¡REF!</c:v>
                      </c:pt>
                    </c:strCache>
                  </c:strRef>
                </c:tx>
                <c:spPr>
                  <a:solidFill>
                    <a:schemeClr val="accent1">
                      <a:shade val="65000"/>
                    </a:schemeClr>
                  </a:solidFill>
                  <a:ln>
                    <a:noFill/>
                  </a:ln>
                  <a:effectLst/>
                  <a:sp3d/>
                </c:spPr>
                <c:invertIfNegative val="0"/>
                <c:dLbls>
                  <c:dLbl>
                    <c:idx val="0"/>
                    <c:layout>
                      <c:manualLayout>
                        <c:x val="7.1297329799930803E-3"/>
                        <c:y val="-0.19248168279351136"/>
                      </c:manualLayout>
                    </c:layout>
                    <c:tx>
                      <c:rich>
                        <a:bodyPr/>
                        <a:lstStyle/>
                        <a:p>
                          <a:r>
                            <a:rPr lang="en-US"/>
                            <a:t>36,604</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2-0D94-41EE-8A17-5609AB9E21E8}"/>
                      </c:ext>
                    </c:extLst>
                  </c:dLbl>
                  <c:dLbl>
                    <c:idx val="1"/>
                    <c:layout>
                      <c:manualLayout>
                        <c:x val="6.4146021534157889E-3"/>
                        <c:y val="-0.22151607001454787"/>
                      </c:manualLayout>
                    </c:layout>
                    <c:tx>
                      <c:rich>
                        <a:bodyPr/>
                        <a:lstStyle/>
                        <a:p>
                          <a:r>
                            <a:rPr lang="en-US"/>
                            <a:t>62,196</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3-0D94-41EE-8A17-5609AB9E21E8}"/>
                      </c:ext>
                    </c:extLst>
                  </c:dLbl>
                  <c:dLbl>
                    <c:idx val="2"/>
                    <c:layout>
                      <c:manualLayout>
                        <c:x val="6.2286276848448566E-3"/>
                        <c:y val="-0.22637390940940275"/>
                      </c:manualLayout>
                    </c:layout>
                    <c:tx>
                      <c:rich>
                        <a:bodyPr/>
                        <a:lstStyle/>
                        <a:p>
                          <a:r>
                            <a:rPr lang="en-US"/>
                            <a:t>73,923</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14-0D94-41EE-8A17-5609AB9E21E8}"/>
                      </c:ext>
                    </c:extLst>
                  </c:dLbl>
                  <c:dLbl>
                    <c:idx val="3"/>
                    <c:layout>
                      <c:manualLayout>
                        <c:x val="9.1881500889250123E-3"/>
                        <c:y val="-0.22814830584367804"/>
                      </c:manualLayout>
                    </c:layout>
                    <c:tx>
                      <c:rich>
                        <a:bodyPr/>
                        <a:lstStyle/>
                        <a:p>
                          <a:r>
                            <a:rPr lang="en-US"/>
                            <a:t>80,650</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8F55-4837-8AF8-CF32AABF4CC9}"/>
                      </c:ext>
                    </c:extLst>
                  </c:dLbl>
                  <c:dLbl>
                    <c:idx val="4"/>
                    <c:layout>
                      <c:manualLayout>
                        <c:x val="1.08175204701845E-2"/>
                        <c:y val="-0.22407211641276029"/>
                      </c:manualLayout>
                    </c:layout>
                    <c:tx>
                      <c:rich>
                        <a:bodyPr/>
                        <a:lstStyle/>
                        <a:p>
                          <a:r>
                            <a:rPr lang="en-US"/>
                            <a:t>5,229</a:t>
                          </a:r>
                        </a:p>
                      </c:rich>
                    </c:tx>
                    <c:showLegendKey val="0"/>
                    <c:showVal val="1"/>
                    <c:showCatName val="0"/>
                    <c:showSerName val="0"/>
                    <c:showPercent val="0"/>
                    <c:showBubbleSize val="0"/>
                    <c:extLst xmlns:c15="http://schemas.microsoft.com/office/drawing/2012/chart">
                      <c:ext xmlns:c15="http://schemas.microsoft.com/office/drawing/2012/chart" uri="{CE6537A1-D6FC-4f65-9D91-7224C49458BB}">
                        <c15:showDataLabelsRange val="0"/>
                      </c:ext>
                      <c:ext xmlns:c16="http://schemas.microsoft.com/office/drawing/2014/chart" uri="{C3380CC4-5D6E-409C-BE32-E72D297353CC}">
                        <c16:uniqueId val="{00000000-6A12-412E-A3CC-8014824279BE}"/>
                      </c:ext>
                    </c:extLst>
                  </c:dLbl>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0"/>
                    </c:ext>
                  </c:extLst>
                </c:dLbls>
                <c:cat>
                  <c:strRef>
                    <c:extLst xmlns:c15="http://schemas.microsoft.com/office/drawing/2012/chart">
                      <c:ext xmlns:c15="http://schemas.microsoft.com/office/drawing/2012/chart" uri="{02D57815-91ED-43cb-92C2-25804820EDAC}">
                        <c15:formulaRef>
                          <c15:sqref>'III.5.9.Trasp. recibidos'!$A$16:$A$21</c15:sqref>
                        </c15:formulaRef>
                      </c:ext>
                    </c:extLst>
                    <c:strCache>
                      <c:ptCount val="6"/>
                      <c:pt idx="0">
                        <c:v>Dic. 2020</c:v>
                      </c:pt>
                      <c:pt idx="1">
                        <c:v>Dic. 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'[6]III.5.12.Trasp'!#REF!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15-0D94-41EE-8A17-5609AB9E21E8}"/>
                  </c:ext>
                </c:extLst>
              </c15:ser>
            </c15:filteredBarSeries>
          </c:ext>
        </c:extLst>
      </c:bar3DChart>
      <c:catAx>
        <c:axId val="408464448"/>
        <c:scaling>
          <c:orientation val="minMax"/>
        </c:scaling>
        <c:delete val="0"/>
        <c:axPos val="b"/>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8464840"/>
        <c:crosses val="autoZero"/>
        <c:auto val="1"/>
        <c:lblAlgn val="ctr"/>
        <c:lblOffset val="100"/>
        <c:noMultiLvlLbl val="0"/>
      </c:catAx>
      <c:valAx>
        <c:axId val="408464840"/>
        <c:scaling>
          <c:orientation val="minMax"/>
        </c:scaling>
        <c:delete val="0"/>
        <c:axPos val="l"/>
        <c:numFmt formatCode="_(* #,##0_);_(* \(#,##0\);_(* &quot;-&quot;_);_(@_)"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464448"/>
        <c:crosses val="autoZero"/>
        <c:crossBetween val="between"/>
      </c:valAx>
      <c:spPr>
        <a:noFill/>
        <a:ln w="25400">
          <a:noFill/>
        </a:ln>
        <a:effectLst/>
      </c:spPr>
    </c:plotArea>
    <c:legend>
      <c:legendPos val="b"/>
      <c:layout>
        <c:manualLayout>
          <c:xMode val="edge"/>
          <c:yMode val="edge"/>
          <c:x val="2.2193539597546936E-3"/>
          <c:y val="8.2101415676616343E-2"/>
          <c:w val="0.99487758750807054"/>
          <c:h val="4.1141442303007675E-2"/>
        </c:manualLayout>
      </c:layout>
      <c:overlay val="0"/>
      <c:spPr>
        <a:no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b="1">
          <a:solidFill>
            <a:schemeClr val="bg1"/>
          </a:solidFill>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CCI</a:t>
            </a:r>
          </a:p>
        </c:rich>
      </c:tx>
      <c:layout>
        <c:manualLayout>
          <c:xMode val="edge"/>
          <c:yMode val="edge"/>
          <c:x val="0.21087267811736707"/>
          <c:y val="3.6194824145815541E-2"/>
        </c:manualLayout>
      </c:layout>
      <c:overlay val="1"/>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7815472047230968E-2"/>
          <c:y val="0.26894642200850122"/>
          <c:w val="0.9685881498683282"/>
          <c:h val="0.52144522876532939"/>
        </c:manualLayout>
      </c:layout>
      <c:bar3DChart>
        <c:barDir val="col"/>
        <c:grouping val="stacked"/>
        <c:varyColors val="0"/>
        <c:ser>
          <c:idx val="0"/>
          <c:order val="0"/>
          <c:tx>
            <c:strRef>
              <c:f>'III.5.10.Trasp. cedidos'!$B$4</c:f>
              <c:strCache>
                <c:ptCount val="1"/>
                <c:pt idx="0">
                  <c:v>Atlántico</c:v>
                </c:pt>
              </c:strCache>
            </c:strRef>
          </c:tx>
          <c:spPr>
            <a:solidFill>
              <a:schemeClr val="accent1">
                <a:tint val="42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cedidos'!$B$15:$B$20</c:f>
              <c:numCache>
                <c:formatCode>_(* #,##0_);_(* \(#,##0\);_(* "-"??_);_(@_)</c:formatCode>
                <c:ptCount val="6"/>
                <c:pt idx="0">
                  <c:v>2517</c:v>
                </c:pt>
                <c:pt idx="1">
                  <c:v>2856</c:v>
                </c:pt>
                <c:pt idx="2">
                  <c:v>3210</c:v>
                </c:pt>
                <c:pt idx="3">
                  <c:v>5005</c:v>
                </c:pt>
                <c:pt idx="4">
                  <c:v>6403</c:v>
                </c:pt>
                <c:pt idx="5">
                  <c:v>1125</c:v>
                </c:pt>
              </c:numCache>
              <c:extLst/>
            </c:numRef>
          </c:val>
          <c:extLst>
            <c:ext xmlns:c16="http://schemas.microsoft.com/office/drawing/2014/chart" uri="{C3380CC4-5D6E-409C-BE32-E72D297353CC}">
              <c16:uniqueId val="{00000000-2CD1-4D77-9CAF-7FB58F489A15}"/>
            </c:ext>
          </c:extLst>
        </c:ser>
        <c:ser>
          <c:idx val="1"/>
          <c:order val="1"/>
          <c:tx>
            <c:strRef>
              <c:f>'III.5.10.Trasp. cedidos'!$C$4</c:f>
              <c:strCache>
                <c:ptCount val="1"/>
                <c:pt idx="0">
                  <c:v>Crecer</c:v>
                </c:pt>
              </c:strCache>
            </c:strRef>
          </c:tx>
          <c:spPr>
            <a:solidFill>
              <a:schemeClr val="accent1">
                <a:tint val="54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cedidos'!$C$15:$C$20</c:f>
              <c:numCache>
                <c:formatCode>_(* #,##0_);_(* \(#,##0\);_(* "-"??_);_(@_)</c:formatCode>
                <c:ptCount val="6"/>
                <c:pt idx="0">
                  <c:v>5967</c:v>
                </c:pt>
                <c:pt idx="1">
                  <c:v>10077</c:v>
                </c:pt>
                <c:pt idx="2">
                  <c:v>17694</c:v>
                </c:pt>
                <c:pt idx="3">
                  <c:v>23793</c:v>
                </c:pt>
                <c:pt idx="4">
                  <c:v>24488</c:v>
                </c:pt>
                <c:pt idx="5">
                  <c:v>4079</c:v>
                </c:pt>
              </c:numCache>
              <c:extLst/>
            </c:numRef>
          </c:val>
          <c:extLst>
            <c:ext xmlns:c16="http://schemas.microsoft.com/office/drawing/2014/chart" uri="{C3380CC4-5D6E-409C-BE32-E72D297353CC}">
              <c16:uniqueId val="{00000001-2CD1-4D77-9CAF-7FB58F489A15}"/>
            </c:ext>
          </c:extLst>
        </c:ser>
        <c:ser>
          <c:idx val="2"/>
          <c:order val="2"/>
          <c:tx>
            <c:strRef>
              <c:f>'III.5.10.Trasp. cedidos'!$D$4</c:f>
              <c:strCache>
                <c:ptCount val="1"/>
                <c:pt idx="0">
                  <c:v>JMMB-BDI</c:v>
                </c:pt>
              </c:strCache>
            </c:strRef>
          </c:tx>
          <c:spPr>
            <a:solidFill>
              <a:schemeClr val="accent1">
                <a:tint val="65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cedidos'!$D$15:$D$20</c:f>
              <c:numCache>
                <c:formatCode>_(* #,##0_);_(* \(#,##0\);_(* "-"??_);_(@_)</c:formatCode>
                <c:ptCount val="6"/>
                <c:pt idx="0">
                  <c:v>160</c:v>
                </c:pt>
                <c:pt idx="1">
                  <c:v>412</c:v>
                </c:pt>
                <c:pt idx="2">
                  <c:v>903</c:v>
                </c:pt>
                <c:pt idx="3">
                  <c:v>2712</c:v>
                </c:pt>
                <c:pt idx="4">
                  <c:v>2721</c:v>
                </c:pt>
                <c:pt idx="5">
                  <c:v>617</c:v>
                </c:pt>
              </c:numCache>
              <c:extLst/>
            </c:numRef>
          </c:val>
          <c:extLst>
            <c:ext xmlns:c16="http://schemas.microsoft.com/office/drawing/2014/chart" uri="{C3380CC4-5D6E-409C-BE32-E72D297353CC}">
              <c16:uniqueId val="{00000002-2CD1-4D77-9CAF-7FB58F489A15}"/>
            </c:ext>
          </c:extLst>
        </c:ser>
        <c:ser>
          <c:idx val="5"/>
          <c:order val="5"/>
          <c:tx>
            <c:strRef>
              <c:f>'III.5.10.Trasp. cedidos'!$E$4</c:f>
              <c:strCache>
                <c:ptCount val="1"/>
                <c:pt idx="0">
                  <c:v>Popular</c:v>
                </c:pt>
              </c:strCache>
            </c:strRef>
          </c:tx>
          <c:spPr>
            <a:solidFill>
              <a:schemeClr val="accent1"/>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cedidos'!$E$15:$E$20</c:f>
              <c:numCache>
                <c:formatCode>_(* #,##0_);_(* \(#,##0\);_(* "-"??_);_(@_)</c:formatCode>
                <c:ptCount val="6"/>
                <c:pt idx="0">
                  <c:v>5615</c:v>
                </c:pt>
                <c:pt idx="1">
                  <c:v>9305</c:v>
                </c:pt>
                <c:pt idx="2">
                  <c:v>18230</c:v>
                </c:pt>
                <c:pt idx="3">
                  <c:v>23171</c:v>
                </c:pt>
                <c:pt idx="4">
                  <c:v>26385</c:v>
                </c:pt>
                <c:pt idx="5">
                  <c:v>3622</c:v>
                </c:pt>
              </c:numCache>
              <c:extLst/>
            </c:numRef>
          </c:val>
          <c:extLst>
            <c:ext xmlns:c16="http://schemas.microsoft.com/office/drawing/2014/chart" uri="{C3380CC4-5D6E-409C-BE32-E72D297353CC}">
              <c16:uniqueId val="{00000005-2CD1-4D77-9CAF-7FB58F489A15}"/>
            </c:ext>
          </c:extLst>
        </c:ser>
        <c:ser>
          <c:idx val="8"/>
          <c:order val="8"/>
          <c:tx>
            <c:strRef>
              <c:f>'III.5.10.Trasp. cedidos'!$F$4</c:f>
              <c:strCache>
                <c:ptCount val="1"/>
                <c:pt idx="0">
                  <c:v>Reservas</c:v>
                </c:pt>
              </c:strCache>
            </c:strRef>
          </c:tx>
          <c:spPr>
            <a:solidFill>
              <a:schemeClr val="accent1">
                <a:shade val="65000"/>
              </a:schemeClr>
            </a:solidFill>
            <a:ln>
              <a:noFill/>
            </a:ln>
            <a:effectLst/>
            <a:sp3d/>
          </c:spPr>
          <c:invertIfNegative val="0"/>
          <c:dLbls>
            <c:dLbl>
              <c:idx val="0"/>
              <c:layout>
                <c:manualLayout>
                  <c:x val="-4.039889294309284E-3"/>
                  <c:y val="-1.94563706208803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cedidos'!$F$15:$F$20</c:f>
              <c:numCache>
                <c:formatCode>_(* #,##0_);_(* \(#,##0\);_(* "-"??_);_(@_)</c:formatCode>
                <c:ptCount val="6"/>
                <c:pt idx="0">
                  <c:v>3890</c:v>
                </c:pt>
                <c:pt idx="1">
                  <c:v>5337</c:v>
                </c:pt>
                <c:pt idx="2">
                  <c:v>9583</c:v>
                </c:pt>
                <c:pt idx="3">
                  <c:v>9605</c:v>
                </c:pt>
                <c:pt idx="4">
                  <c:v>11866</c:v>
                </c:pt>
                <c:pt idx="5">
                  <c:v>1034</c:v>
                </c:pt>
              </c:numCache>
              <c:extLst/>
            </c:numRef>
          </c:val>
          <c:extLst>
            <c:ext xmlns:c16="http://schemas.microsoft.com/office/drawing/2014/chart" uri="{C3380CC4-5D6E-409C-BE32-E72D297353CC}">
              <c16:uniqueId val="{00000014-2CD1-4D77-9CAF-7FB58F489A15}"/>
            </c:ext>
          </c:extLst>
        </c:ser>
        <c:ser>
          <c:idx val="9"/>
          <c:order val="9"/>
          <c:tx>
            <c:strRef>
              <c:f>'III.5.10.Trasp. cedidos'!$G$4</c:f>
              <c:strCache>
                <c:ptCount val="1"/>
                <c:pt idx="0">
                  <c:v>Romana</c:v>
                </c:pt>
              </c:strCache>
            </c:strRef>
          </c:tx>
          <c:spPr>
            <a:solidFill>
              <a:schemeClr val="accent1">
                <a:shade val="53000"/>
              </a:schemeClr>
            </a:solidFill>
            <a:ln>
              <a:noFill/>
            </a:ln>
            <a:effectLst/>
            <a:sp3d/>
          </c:spPr>
          <c:invertIfNegative val="0"/>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cedidos'!$G$15:$G$20</c:f>
              <c:numCache>
                <c:formatCode>_(* #,##0_);_(* \(#,##0\);_(* "-"??_);_(@_)</c:formatCode>
                <c:ptCount val="6"/>
                <c:pt idx="0">
                  <c:v>84</c:v>
                </c:pt>
                <c:pt idx="1">
                  <c:v>141</c:v>
                </c:pt>
                <c:pt idx="2">
                  <c:v>192</c:v>
                </c:pt>
                <c:pt idx="3">
                  <c:v>183</c:v>
                </c:pt>
                <c:pt idx="4">
                  <c:v>235</c:v>
                </c:pt>
                <c:pt idx="5">
                  <c:v>19</c:v>
                </c:pt>
              </c:numCache>
              <c:extLst/>
            </c:numRef>
          </c:val>
          <c:extLst>
            <c:ext xmlns:c16="http://schemas.microsoft.com/office/drawing/2014/chart" uri="{C3380CC4-5D6E-409C-BE32-E72D297353CC}">
              <c16:uniqueId val="{00000015-2CD1-4D77-9CAF-7FB58F489A15}"/>
            </c:ext>
          </c:extLst>
        </c:ser>
        <c:ser>
          <c:idx val="10"/>
          <c:order val="10"/>
          <c:tx>
            <c:strRef>
              <c:f>'III.5.10.Trasp. cedidos'!$H$4</c:f>
              <c:strCache>
                <c:ptCount val="1"/>
                <c:pt idx="0">
                  <c:v>Siembra</c:v>
                </c:pt>
              </c:strCache>
            </c:strRef>
          </c:tx>
          <c:spPr>
            <a:solidFill>
              <a:schemeClr val="accent1">
                <a:shade val="41000"/>
              </a:schemeClr>
            </a:solidFill>
            <a:ln>
              <a:noFill/>
            </a:ln>
            <a:effectLst/>
            <a:sp3d/>
          </c:spPr>
          <c:invertIfNegative val="0"/>
          <c:dLbls>
            <c:dLbl>
              <c:idx val="0"/>
              <c:layout>
                <c:manualLayout>
                  <c:x val="-9.2579726839016315E-18"/>
                  <c:y val="-5.058656361428894E-2"/>
                </c:manualLayout>
              </c:layout>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D7-491E-890C-BF54F578EED6}"/>
                </c:ext>
              </c:extLst>
            </c:dLbl>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'III.5.10.Trasp. cedidos'!$A$15:$A$20</c:f>
              <c:strCache>
                <c:ptCount val="6"/>
                <c:pt idx="0">
                  <c:v>Dic. 2020</c:v>
                </c:pt>
                <c:pt idx="1">
                  <c:v>Dic. 2021</c:v>
                </c:pt>
                <c:pt idx="2">
                  <c:v>Dic. 2022</c:v>
                </c:pt>
                <c:pt idx="3">
                  <c:v>Dic. 2023</c:v>
                </c:pt>
                <c:pt idx="4">
                  <c:v>Dic. 2024</c:v>
                </c:pt>
                <c:pt idx="5">
                  <c:v>Feb.2025</c:v>
                </c:pt>
              </c:strCache>
              <c:extLst/>
            </c:strRef>
          </c:cat>
          <c:val>
            <c:numRef>
              <c:f>'III.5.10.Trasp. cedidos'!$H$15:$H$20</c:f>
              <c:numCache>
                <c:formatCode>_(* #,##0_);_(* \(#,##0\);_(* "-"??_);_(@_)</c:formatCode>
                <c:ptCount val="6"/>
                <c:pt idx="0">
                  <c:v>4984</c:v>
                </c:pt>
                <c:pt idx="1">
                  <c:v>6784</c:v>
                </c:pt>
                <c:pt idx="2">
                  <c:v>12249</c:v>
                </c:pt>
                <c:pt idx="3">
                  <c:v>16780</c:v>
                </c:pt>
                <c:pt idx="4">
                  <c:v>18542</c:v>
                </c:pt>
                <c:pt idx="5">
                  <c:v>2028</c:v>
                </c:pt>
              </c:numCache>
              <c:extLst/>
            </c:numRef>
          </c:val>
          <c:extLst>
            <c:ext xmlns:c16="http://schemas.microsoft.com/office/drawing/2014/chart" uri="{C3380CC4-5D6E-409C-BE32-E72D297353CC}">
              <c16:uniqueId val="{00000000-8546-4B14-8730-0EA08F65A332}"/>
            </c:ext>
          </c:extLst>
        </c:ser>
        <c:dLbls>
          <c:showLegendKey val="0"/>
          <c:showVal val="0"/>
          <c:showCatName val="0"/>
          <c:showSerName val="0"/>
          <c:showPercent val="0"/>
          <c:showBubbleSize val="0"/>
        </c:dLbls>
        <c:gapWidth val="21"/>
        <c:shape val="cylinder"/>
        <c:axId val="408465624"/>
        <c:axId val="408466016"/>
        <c:axId val="0"/>
        <c:extLst>
          <c:ext xmlns:c15="http://schemas.microsoft.com/office/drawing/2012/chart" uri="{02D57815-91ED-43cb-92C2-25804820EDAC}">
            <c15:filteredBarSeries>
              <c15:ser>
                <c:idx val="3"/>
                <c:order val="3"/>
                <c:tx>
                  <c:strRef>
                    <c:extLst>
                      <c:ext uri="{02D57815-91ED-43cb-92C2-25804820EDAC}">
                        <c15:formulaRef>
                          <c15:sqref>'[7]III.5.13.Trasp'!#REF!</c15:sqref>
                        </c15:formulaRef>
                      </c:ext>
                    </c:extLst>
                    <c:strCache>
                      <c:ptCount val="1"/>
                      <c:pt idx="0">
                        <c:v>#¡REF!</c:v>
                      </c:pt>
                    </c:strCache>
                  </c:strRef>
                </c:tx>
                <c:spPr>
                  <a:solidFill>
                    <a:schemeClr val="accent1">
                      <a:tint val="77000"/>
                    </a:schemeClr>
                  </a:solidFill>
                  <a:ln>
                    <a:noFill/>
                  </a:ln>
                  <a:effectLst/>
                  <a:sp3d/>
                </c:spPr>
                <c:invertIfNegative val="0"/>
                <c:cat>
                  <c:strRef>
                    <c:extLst>
                      <c:ex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Feb.2025</c:v>
                      </c:pt>
                    </c:strCache>
                  </c:strRef>
                </c:cat>
                <c:val>
                  <c:numRef>
                    <c:extLst>
                      <c:ext uri="{02D57815-91ED-43cb-92C2-25804820EDAC}">
                        <c15:formulaRef>
                          <c15:sqref>'[7]III.5.13.Trasp'!#REF!</c15:sqref>
                        </c15:formulaRef>
                      </c:ext>
                    </c:extLst>
                    <c:numCache>
                      <c:formatCode>General</c:formatCode>
                      <c:ptCount val="1"/>
                      <c:pt idx="0">
                        <c:v>1</c:v>
                      </c:pt>
                    </c:numCache>
                  </c:numRef>
                </c:val>
                <c:extLst>
                  <c:ext xmlns:c16="http://schemas.microsoft.com/office/drawing/2014/chart" uri="{C3380CC4-5D6E-409C-BE32-E72D297353CC}">
                    <c16:uniqueId val="{00000003-2CD1-4D77-9CAF-7FB58F489A1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tint val="89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2CD1-4D77-9CAF-7FB58F489A15}"/>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88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6-2CD1-4D77-9CAF-7FB58F489A15}"/>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'[7]III.5.13.Trasp'!#REF!</c15:sqref>
                        </c15:formulaRef>
                      </c:ext>
                    </c:extLst>
                    <c:strCache>
                      <c:ptCount val="1"/>
                      <c:pt idx="0">
                        <c:v>#¡REF!</c:v>
                      </c:pt>
                    </c:strCache>
                  </c:strRef>
                </c:tx>
                <c:spPr>
                  <a:solidFill>
                    <a:schemeClr val="accent1">
                      <a:shade val="76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'III.5.10.Trasp. cedidos'!$A$15:$A$20</c15:sqref>
                        </c15:formulaRef>
                      </c:ext>
                    </c:extLst>
                    <c:strCache>
                      <c:ptCount val="6"/>
                      <c:pt idx="0">
                        <c:v>Dic. 2020</c:v>
                      </c:pt>
                      <c:pt idx="1">
                        <c:v>Dic. 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'[7]III.5.13.Trasp'!#REF!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2CD1-4D77-9CAF-7FB58F489A15}"/>
                  </c:ext>
                </c:extLst>
              </c15:ser>
            </c15:filteredBarSeries>
          </c:ext>
        </c:extLst>
      </c:bar3DChart>
      <c:catAx>
        <c:axId val="40846562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466016"/>
        <c:crosses val="autoZero"/>
        <c:auto val="1"/>
        <c:lblAlgn val="ctr"/>
        <c:lblOffset val="100"/>
        <c:noMultiLvlLbl val="0"/>
      </c:catAx>
      <c:valAx>
        <c:axId val="408466016"/>
        <c:scaling>
          <c:orientation val="minMax"/>
        </c:scaling>
        <c:delete val="1"/>
        <c:axPos val="l"/>
        <c:numFmt formatCode="_(* #,##0_);_(* \(#,##0\);_(* &quot;-&quot;??_);_(@_)" sourceLinked="1"/>
        <c:majorTickMark val="out"/>
        <c:minorTickMark val="none"/>
        <c:tickLblPos val="nextTo"/>
        <c:crossAx val="408465624"/>
        <c:crosses val="autoZero"/>
        <c:crossBetween val="between"/>
      </c:valAx>
      <c:spPr>
        <a:noFill/>
        <a:ln w="25400">
          <a:noFill/>
        </a:ln>
        <a:effectLst/>
      </c:spPr>
    </c:plotArea>
    <c:legend>
      <c:legendPos val="b"/>
      <c:layout>
        <c:manualLayout>
          <c:xMode val="edge"/>
          <c:yMode val="edge"/>
          <c:x val="2.7369772816666485E-2"/>
          <c:y val="7.1135708185080637E-2"/>
          <c:w val="0.92425032617334524"/>
          <c:h val="5.139162839864112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r>
              <a:rPr lang="en-US"/>
              <a:t>Traspasos Cedidos por las Entidades de Reparto</a:t>
            </a:r>
          </a:p>
        </c:rich>
      </c:tx>
      <c:layout>
        <c:manualLayout>
          <c:xMode val="edge"/>
          <c:yMode val="edge"/>
          <c:x val="0.26521161744435817"/>
          <c:y val="4.413665384984374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8127145812151496E-2"/>
          <c:y val="0.29208407039243039"/>
          <c:w val="0.97062303575689413"/>
          <c:h val="0.4954505228901217"/>
        </c:manualLayout>
      </c:layout>
      <c:bar3DChart>
        <c:barDir val="col"/>
        <c:grouping val="stacked"/>
        <c:varyColors val="0"/>
        <c:ser>
          <c:idx val="0"/>
          <c:order val="0"/>
          <c:tx>
            <c:strRef>
              <c:f>'III.5.10.Trasp. cedidos'!$J$4</c:f>
              <c:strCache>
                <c:ptCount val="1"/>
                <c:pt idx="0">
                  <c:v>FPBC</c:v>
                </c:pt>
              </c:strCache>
            </c:strRef>
          </c:tx>
          <c:spPr>
            <a:solidFill>
              <a:schemeClr val="accent1">
                <a:tint val="58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'III.5.10.Trasp. cedidos'!$J$5:$J$20</c15:sqref>
                  </c15:fullRef>
                </c:ext>
              </c:extLst>
              <c:f>'III.5.10.Trasp. cedidos'!$J$15:$J$20</c:f>
              <c:numCache>
                <c:formatCode>0</c:formatCode>
                <c:ptCount val="6"/>
                <c:pt idx="0">
                  <c:v>15</c:v>
                </c:pt>
                <c:pt idx="1">
                  <c:v>4</c:v>
                </c:pt>
                <c:pt idx="2">
                  <c:v>5</c:v>
                </c:pt>
                <c:pt idx="3">
                  <c:v>10</c:v>
                </c:pt>
                <c:pt idx="4">
                  <c:v>1</c:v>
                </c:pt>
                <c:pt idx="5">
                  <c:v>0</c:v>
                </c:pt>
              </c:numCache>
            </c:numRef>
          </c:val>
          <c:extLst>
            <c:ext xmlns:c16="http://schemas.microsoft.com/office/drawing/2014/chart" uri="{C3380CC4-5D6E-409C-BE32-E72D297353CC}">
              <c16:uniqueId val="{00000000-FAF8-4141-8419-6C576D7420E7}"/>
            </c:ext>
          </c:extLst>
        </c:ser>
        <c:ser>
          <c:idx val="1"/>
          <c:order val="1"/>
          <c:tx>
            <c:strRef>
              <c:f>'III.5.10.Trasp. cedidos'!$K$4</c:f>
              <c:strCache>
                <c:ptCount val="1"/>
                <c:pt idx="0">
                  <c:v>Bco Reservas</c:v>
                </c:pt>
              </c:strCache>
            </c:strRef>
          </c:tx>
          <c:spPr>
            <a:solidFill>
              <a:schemeClr val="accent1">
                <a:tint val="86000"/>
              </a:schemeClr>
            </a:solidFill>
            <a:ln>
              <a:noFill/>
            </a:ln>
            <a:effectLst/>
            <a:sp3d/>
          </c:spPr>
          <c:invertIfNegative val="0"/>
          <c:dLbls>
            <c:spPr>
              <a:noFill/>
              <a:ln>
                <a:noFill/>
              </a:ln>
              <a:effectLst/>
            </c:spPr>
            <c:txPr>
              <a:bodyPr rot="0" spcFirstLastPara="1" vertOverflow="ellipsis" vert="horz" wrap="square" anchor="ctr" anchorCtr="1"/>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'III.5.10.Trasp. cedidos'!$K$5:$K$20</c15:sqref>
                  </c15:fullRef>
                </c:ext>
              </c:extLst>
              <c:f>'III.5.10.Trasp. cedidos'!$K$15:$K$20</c:f>
              <c:numCache>
                <c:formatCode>0</c:formatCode>
                <c:ptCount val="6"/>
                <c:pt idx="0">
                  <c:v>5</c:v>
                </c:pt>
                <c:pt idx="1">
                  <c:v>23</c:v>
                </c:pt>
                <c:pt idx="2">
                  <c:v>15</c:v>
                </c:pt>
                <c:pt idx="3">
                  <c:v>8</c:v>
                </c:pt>
                <c:pt idx="4">
                  <c:v>8</c:v>
                </c:pt>
                <c:pt idx="5">
                  <c:v>4</c:v>
                </c:pt>
              </c:numCache>
            </c:numRef>
          </c:val>
          <c:extLst>
            <c:ext xmlns:c15="http://schemas.microsoft.com/office/drawing/2012/chart" uri="{02D57815-91ED-43cb-92C2-25804820EDAC}">
              <c15:categoryFilterExceptions>
                <c15:categoryFilterException>
                  <c15:sqref>'III.5.10.Trasp. cedidos'!$K$11</c15:sqref>
                  <c15:dLbl>
                    <c:idx val="-1"/>
                    <c:layout>
                      <c:manualLayout>
                        <c:x val="1.1994240066401408E-2"/>
                        <c:y val="-2.7690519129642786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C357-4340-B899-19131EF1C488}"/>
                      </c:ext>
                    </c:extLst>
                  </c15:dLbl>
                </c15:categoryFilterException>
                <c15:categoryFilterException>
                  <c15:sqref>'III.5.10.Trasp. cedidos'!$K$13</c15:sqref>
                  <c15:dLbl>
                    <c:idx val="-1"/>
                    <c:layout>
                      <c:manualLayout>
                        <c:x val="1.7134628666287727E-3"/>
                        <c:y val="7.384138434571373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C357-4340-B899-19131EF1C488}"/>
                      </c:ext>
                    </c:extLst>
                  </c15:dLbl>
                </c15:categoryFilterException>
              </c15:categoryFilterExceptions>
            </c:ext>
            <c:ext xmlns:c16="http://schemas.microsoft.com/office/drawing/2014/chart" uri="{C3380CC4-5D6E-409C-BE32-E72D297353CC}">
              <c16:uniqueId val="{0000000D-FAF8-4141-8419-6C576D7420E7}"/>
            </c:ext>
          </c:extLst>
        </c:ser>
        <c:ser>
          <c:idx val="2"/>
          <c:order val="2"/>
          <c:tx>
            <c:strRef>
              <c:f>'III.5.10.Trasp. cedidos'!$L$4</c:f>
              <c:strCache>
                <c:ptCount val="1"/>
                <c:pt idx="0">
                  <c:v>INABIMA</c:v>
                </c:pt>
              </c:strCache>
            </c:strRef>
          </c:tx>
          <c:spPr>
            <a:solidFill>
              <a:schemeClr val="accent1">
                <a:shade val="86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'III.5.10.Trasp. cedidos'!$L$5:$L$20</c15:sqref>
                  </c15:fullRef>
                </c:ext>
              </c:extLst>
              <c:f>'III.5.10.Trasp. cedidos'!$L$15:$L$20</c:f>
              <c:numCache>
                <c:formatCode>0</c:formatCode>
                <c:ptCount val="6"/>
                <c:pt idx="0">
                  <c:v>208</c:v>
                </c:pt>
                <c:pt idx="1">
                  <c:v>314</c:v>
                </c:pt>
                <c:pt idx="2">
                  <c:v>217</c:v>
                </c:pt>
                <c:pt idx="3">
                  <c:v>308</c:v>
                </c:pt>
                <c:pt idx="4">
                  <c:v>325</c:v>
                </c:pt>
                <c:pt idx="5">
                  <c:v>61</c:v>
                </c:pt>
              </c:numCache>
            </c:numRef>
          </c:val>
          <c:extLst>
            <c:ext xmlns:c16="http://schemas.microsoft.com/office/drawing/2014/chart" uri="{C3380CC4-5D6E-409C-BE32-E72D297353CC}">
              <c16:uniqueId val="{0000000E-FAF8-4141-8419-6C576D7420E7}"/>
            </c:ext>
          </c:extLst>
        </c:ser>
        <c:ser>
          <c:idx val="3"/>
          <c:order val="3"/>
          <c:tx>
            <c:strRef>
              <c:f>'III.5.10.Trasp. cedidos'!$M$4</c:f>
              <c:strCache>
                <c:ptCount val="1"/>
                <c:pt idx="0">
                  <c:v>Ministerio de Hacienda</c:v>
                </c:pt>
              </c:strCache>
            </c:strRef>
          </c:tx>
          <c:spPr>
            <a:solidFill>
              <a:schemeClr val="accent1">
                <a:shade val="58000"/>
              </a:schemeClr>
            </a:solidFill>
            <a:ln>
              <a:noFill/>
            </a:ln>
            <a:effectLst/>
            <a:sp3d/>
          </c:spPr>
          <c:invertIfNegative val="0"/>
          <c:dLbls>
            <c:spPr>
              <a:noFill/>
              <a:ln>
                <a:noFill/>
              </a:ln>
              <a:effectLst/>
            </c:spPr>
            <c:txPr>
              <a:bodyPr rot="0" spcFirstLastPara="1" vertOverflow="ellipsis" vert="horz" wrap="square" anchor="ctr" anchorCtr="1"/>
              <a:lstStyle/>
              <a:p>
                <a:pPr>
                  <a:defRPr sz="1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'III.5.10.Trasp. cedidos'!$A$5:$A$20</c15:sqref>
                  </c15:fullRef>
                </c:ext>
              </c:extLst>
              <c:f>'III.5.10.Trasp. cedidos'!$A$15:$A$20</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'III.5.10.Trasp. cedidos'!$M$5:$M$20</c15:sqref>
                  </c15:fullRef>
                </c:ext>
              </c:extLst>
              <c:f>'III.5.10.Trasp. cedidos'!$M$15:$M$20</c:f>
              <c:numCache>
                <c:formatCode>0</c:formatCode>
                <c:ptCount val="6"/>
                <c:pt idx="0">
                  <c:v>38</c:v>
                </c:pt>
                <c:pt idx="1">
                  <c:v>54</c:v>
                </c:pt>
                <c:pt idx="2">
                  <c:v>91</c:v>
                </c:pt>
                <c:pt idx="3">
                  <c:v>61</c:v>
                </c:pt>
                <c:pt idx="4">
                  <c:v>40</c:v>
                </c:pt>
                <c:pt idx="5">
                  <c:v>2</c:v>
                </c:pt>
              </c:numCache>
            </c:numRef>
          </c:val>
          <c:extLst>
            <c:ext xmlns:c16="http://schemas.microsoft.com/office/drawing/2014/chart" uri="{C3380CC4-5D6E-409C-BE32-E72D297353CC}">
              <c16:uniqueId val="{0000000F-FAF8-4141-8419-6C576D7420E7}"/>
            </c:ext>
          </c:extLst>
        </c:ser>
        <c:dLbls>
          <c:showLegendKey val="0"/>
          <c:showVal val="0"/>
          <c:showCatName val="0"/>
          <c:showSerName val="0"/>
          <c:showPercent val="0"/>
          <c:showBubbleSize val="0"/>
        </c:dLbls>
        <c:gapWidth val="13"/>
        <c:shape val="cylinder"/>
        <c:axId val="408466800"/>
        <c:axId val="408893536"/>
        <c:axId val="0"/>
      </c:bar3DChart>
      <c:catAx>
        <c:axId val="40846680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3536"/>
        <c:crosses val="autoZero"/>
        <c:auto val="1"/>
        <c:lblAlgn val="ctr"/>
        <c:lblOffset val="100"/>
        <c:noMultiLvlLbl val="0"/>
      </c:catAx>
      <c:valAx>
        <c:axId val="408893536"/>
        <c:scaling>
          <c:orientation val="minMax"/>
        </c:scaling>
        <c:delete val="1"/>
        <c:axPos val="l"/>
        <c:numFmt formatCode="0" sourceLinked="1"/>
        <c:majorTickMark val="out"/>
        <c:minorTickMark val="none"/>
        <c:tickLblPos val="nextTo"/>
        <c:crossAx val="408466800"/>
        <c:crosses val="autoZero"/>
        <c:crossBetween val="between"/>
      </c:valAx>
      <c:spPr>
        <a:noFill/>
        <a:ln w="25400">
          <a:noFill/>
        </a:ln>
        <a:effectLst/>
      </c:spPr>
    </c:plotArea>
    <c:legend>
      <c:legendPos val="b"/>
      <c:layout>
        <c:manualLayout>
          <c:xMode val="edge"/>
          <c:yMode val="edge"/>
          <c:x val="8.9337043167365973E-2"/>
          <c:y val="8.0935791239891863E-2"/>
          <c:w val="0.81509029199245475"/>
          <c:h val="4.5286876736837796E-2"/>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000">
          <a:latin typeface="Arial" panose="020B0604020202020204" pitchFamily="34" charset="0"/>
          <a:cs typeface="Arial" panose="020B0604020202020204" pitchFamily="34" charset="0"/>
        </a:defRPr>
      </a:pPr>
      <a:endParaRPr lang="es-DO"/>
    </a:p>
  </c:txPr>
  <c:printSettings>
    <c:headerFooter/>
    <c:pageMargins b="0.75000000000000233" l="0.70000000000000062" r="0.70000000000000062" t="0.75000000000000233" header="0.30000000000000032" footer="0.30000000000000032"/>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r>
              <a:rPr lang="en-US" sz="1600">
                <a:latin typeface="Calibri" pitchFamily="34" charset="0"/>
              </a:rPr>
              <a:t>Traspaso Netos </a:t>
            </a:r>
            <a:r>
              <a:rPr lang="en-US" sz="1600" baseline="0">
                <a:latin typeface="Calibri" pitchFamily="34" charset="0"/>
              </a:rPr>
              <a:t> </a:t>
            </a:r>
            <a:r>
              <a:rPr lang="en-US" sz="1600">
                <a:latin typeface="Calibri" pitchFamily="34" charset="0"/>
              </a:rPr>
              <a:t>Entidades de CCI</a:t>
            </a:r>
          </a:p>
        </c:rich>
      </c:tx>
      <c:layout>
        <c:manualLayout>
          <c:xMode val="edge"/>
          <c:yMode val="edge"/>
          <c:x val="0.37399984002706288"/>
          <c:y val="2.4320959880015001E-2"/>
        </c:manualLayout>
      </c:layout>
      <c:overlay val="0"/>
      <c:spPr>
        <a:noFill/>
        <a:ln>
          <a:noFill/>
        </a:ln>
        <a:effectLst/>
      </c:spPr>
      <c:txPr>
        <a:bodyPr rot="0" spcFirstLastPara="1" vertOverflow="ellipsis" vert="horz" wrap="square" anchor="ctr" anchorCtr="1"/>
        <a:lstStyle/>
        <a:p>
          <a:pP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6278728970219387E-2"/>
          <c:y val="0.18062665557012489"/>
          <c:w val="0.98372127102978058"/>
          <c:h val="0.61730127351239983"/>
        </c:manualLayout>
      </c:layout>
      <c:bar3DChart>
        <c:barDir val="col"/>
        <c:grouping val="stacked"/>
        <c:varyColors val="0"/>
        <c:ser>
          <c:idx val="0"/>
          <c:order val="0"/>
          <c:tx>
            <c:strRef>
              <c:f>'III.5.11.Trasp. netos'!$D$5</c:f>
              <c:strCache>
                <c:ptCount val="1"/>
                <c:pt idx="0">
                  <c:v>JMMB-BDI</c:v>
                </c:pt>
              </c:strCache>
            </c:strRef>
          </c:tx>
          <c:spPr>
            <a:solidFill>
              <a:schemeClr val="accent1"/>
            </a:solidFill>
            <a:ln>
              <a:noFill/>
            </a:ln>
            <a:effectLst/>
            <a:sp3d/>
          </c:spPr>
          <c:invertIfNegative val="0"/>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netos'!$D$16:$D$21</c:f>
              <c:numCache>
                <c:formatCode>#,##0_);[Red]\(#,##0\)</c:formatCode>
                <c:ptCount val="6"/>
                <c:pt idx="0">
                  <c:v>617</c:v>
                </c:pt>
                <c:pt idx="1">
                  <c:v>1256</c:v>
                </c:pt>
                <c:pt idx="2">
                  <c:v>1539</c:v>
                </c:pt>
                <c:pt idx="3">
                  <c:v>1063</c:v>
                </c:pt>
                <c:pt idx="4">
                  <c:v>-225</c:v>
                </c:pt>
                <c:pt idx="5">
                  <c:v>531</c:v>
                </c:pt>
              </c:numCache>
              <c:extLst/>
            </c:numRef>
          </c:val>
          <c:extLst>
            <c:ext xmlns:c16="http://schemas.microsoft.com/office/drawing/2014/chart" uri="{C3380CC4-5D6E-409C-BE32-E72D297353CC}">
              <c16:uniqueId val="{00000000-BA3E-4CD4-8144-37D760A08815}"/>
            </c:ext>
          </c:extLst>
        </c:ser>
        <c:ser>
          <c:idx val="5"/>
          <c:order val="4"/>
          <c:tx>
            <c:strRef>
              <c:f>'III.5.11.Trasp. netos'!$E$5</c:f>
              <c:strCache>
                <c:ptCount val="1"/>
                <c:pt idx="0">
                  <c:v>Popular</c:v>
                </c:pt>
              </c:strCache>
            </c:strRef>
          </c:tx>
          <c:spPr>
            <a:solidFill>
              <a:schemeClr val="accent5">
                <a:lumMod val="6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netos'!$E$16:$E$21</c:f>
              <c:numCache>
                <c:formatCode>#,##0_);[Red]\(#,##0\)</c:formatCode>
                <c:ptCount val="6"/>
                <c:pt idx="0">
                  <c:v>-2569</c:v>
                </c:pt>
                <c:pt idx="1">
                  <c:v>-3592</c:v>
                </c:pt>
                <c:pt idx="2">
                  <c:v>-10418</c:v>
                </c:pt>
                <c:pt idx="3">
                  <c:v>-5510</c:v>
                </c:pt>
                <c:pt idx="4">
                  <c:v>-13730</c:v>
                </c:pt>
                <c:pt idx="5">
                  <c:v>-2404</c:v>
                </c:pt>
              </c:numCache>
              <c:extLst/>
            </c:numRef>
          </c:val>
          <c:extLst>
            <c:ext xmlns:c16="http://schemas.microsoft.com/office/drawing/2014/chart" uri="{C3380CC4-5D6E-409C-BE32-E72D297353CC}">
              <c16:uniqueId val="{00000005-BA3E-4CD4-8144-37D760A08815}"/>
            </c:ext>
          </c:extLst>
        </c:ser>
        <c:ser>
          <c:idx val="8"/>
          <c:order val="6"/>
          <c:tx>
            <c:strRef>
              <c:f>'III.5.11.Trasp. netos'!$F$5</c:f>
              <c:strCache>
                <c:ptCount val="1"/>
                <c:pt idx="0">
                  <c:v>Reservas</c:v>
                </c:pt>
              </c:strCache>
            </c:strRef>
          </c:tx>
          <c:spPr>
            <a:solidFill>
              <a:srgbClr val="00539B"/>
            </a:solidFill>
            <a:ln>
              <a:noFill/>
            </a:ln>
            <a:effectLst/>
            <a:sp3d/>
          </c:spPr>
          <c:invertIfNegative val="0"/>
          <c:dLbls>
            <c:dLbl>
              <c:idx val="5"/>
              <c:layout>
                <c:manualLayout>
                  <c:x val="6.8111457875700164E-3"/>
                  <c:y val="-1.824212295794156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18-42C3-A732-CAF72DC9C28C}"/>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netos'!$F$16:$F$21</c:f>
              <c:numCache>
                <c:formatCode>#,##0_);[Red]\(#,##0\)</c:formatCode>
                <c:ptCount val="6"/>
                <c:pt idx="0">
                  <c:v>2844</c:v>
                </c:pt>
                <c:pt idx="1">
                  <c:v>2885</c:v>
                </c:pt>
                <c:pt idx="2">
                  <c:v>-2220</c:v>
                </c:pt>
                <c:pt idx="3">
                  <c:v>4408</c:v>
                </c:pt>
                <c:pt idx="4">
                  <c:v>10406</c:v>
                </c:pt>
                <c:pt idx="5">
                  <c:v>2230</c:v>
                </c:pt>
              </c:numCache>
              <c:extLst/>
            </c:numRef>
          </c:val>
          <c:extLst>
            <c:ext xmlns:c16="http://schemas.microsoft.com/office/drawing/2014/chart" uri="{C3380CC4-5D6E-409C-BE32-E72D297353CC}">
              <c16:uniqueId val="{00000008-BA3E-4CD4-8144-37D760A08815}"/>
            </c:ext>
          </c:extLst>
        </c:ser>
        <c:ser>
          <c:idx val="9"/>
          <c:order val="7"/>
          <c:tx>
            <c:strRef>
              <c:f>'III.5.11.Trasp. netos'!$G$5</c:f>
              <c:strCache>
                <c:ptCount val="1"/>
                <c:pt idx="0">
                  <c:v>Romana</c:v>
                </c:pt>
              </c:strCache>
            </c:strRef>
          </c:tx>
          <c:spPr>
            <a:solidFill>
              <a:schemeClr val="accent1">
                <a:lumMod val="80000"/>
              </a:schemeClr>
            </a:solidFill>
            <a:ln>
              <a:noFill/>
            </a:ln>
            <a:effectLst/>
            <a:sp3d/>
          </c:spPr>
          <c:invertIfNegative val="0"/>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netos'!$G$16:$G$21</c:f>
              <c:numCache>
                <c:formatCode>#,##0_);[Red]\(#,##0\)</c:formatCode>
                <c:ptCount val="6"/>
                <c:pt idx="0">
                  <c:v>13</c:v>
                </c:pt>
                <c:pt idx="1">
                  <c:v>436</c:v>
                </c:pt>
                <c:pt idx="2">
                  <c:v>128</c:v>
                </c:pt>
                <c:pt idx="3">
                  <c:v>58</c:v>
                </c:pt>
                <c:pt idx="4">
                  <c:v>48</c:v>
                </c:pt>
                <c:pt idx="5">
                  <c:v>-5</c:v>
                </c:pt>
              </c:numCache>
              <c:extLst/>
            </c:numRef>
          </c:val>
          <c:extLst>
            <c:ext xmlns:c16="http://schemas.microsoft.com/office/drawing/2014/chart" uri="{C3380CC4-5D6E-409C-BE32-E72D297353CC}">
              <c16:uniqueId val="{00000009-BA3E-4CD4-8144-37D760A08815}"/>
            </c:ext>
          </c:extLst>
        </c:ser>
        <c:ser>
          <c:idx val="10"/>
          <c:order val="8"/>
          <c:tx>
            <c:strRef>
              <c:f>'III.5.11.Trasp. netos'!$H$5</c:f>
              <c:strCache>
                <c:ptCount val="1"/>
                <c:pt idx="0">
                  <c:v>Siembra</c:v>
                </c:pt>
              </c:strCache>
            </c:strRef>
          </c:tx>
          <c:spPr>
            <a:solidFill>
              <a:schemeClr val="bg1">
                <a:lumMod val="65000"/>
              </a:schemeClr>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netos'!$H$16:$H$21</c:f>
              <c:numCache>
                <c:formatCode>#,##0_);[Red]\(#,##0\)</c:formatCode>
                <c:ptCount val="6"/>
                <c:pt idx="0">
                  <c:v>-3431</c:v>
                </c:pt>
                <c:pt idx="1">
                  <c:v>-2145</c:v>
                </c:pt>
                <c:pt idx="2">
                  <c:v>-5574</c:v>
                </c:pt>
                <c:pt idx="3">
                  <c:v>-4855</c:v>
                </c:pt>
                <c:pt idx="4">
                  <c:v>-3633</c:v>
                </c:pt>
                <c:pt idx="5">
                  <c:v>-228</c:v>
                </c:pt>
              </c:numCache>
              <c:extLst/>
            </c:numRef>
          </c:val>
          <c:extLst>
            <c:ext xmlns:c16="http://schemas.microsoft.com/office/drawing/2014/chart" uri="{C3380CC4-5D6E-409C-BE32-E72D297353CC}">
              <c16:uniqueId val="{00000000-BC72-4109-A88B-208A2CAACC0D}"/>
            </c:ext>
          </c:extLst>
        </c:ser>
        <c:dLbls>
          <c:showLegendKey val="0"/>
          <c:showVal val="0"/>
          <c:showCatName val="0"/>
          <c:showSerName val="0"/>
          <c:showPercent val="0"/>
          <c:showBubbleSize val="0"/>
        </c:dLbls>
        <c:gapWidth val="42"/>
        <c:shape val="cylinder"/>
        <c:axId val="408894320"/>
        <c:axId val="408895104"/>
        <c:axId val="0"/>
        <c:extLst>
          <c:ext xmlns:c15="http://schemas.microsoft.com/office/drawing/2012/chart" uri="{02D57815-91ED-43cb-92C2-25804820EDAC}">
            <c15:filteredBarSeries>
              <c15:ser>
                <c:idx val="1"/>
                <c:order val="1"/>
                <c:tx>
                  <c:strRef>
                    <c:extLst>
                      <c:ext uri="{02D57815-91ED-43cb-92C2-25804820EDAC}">
                        <c15:formulaRef>
                          <c15:sqref>'[8]III.5.14.Trasp'!#REF!</c15:sqref>
                        </c15:formulaRef>
                      </c:ext>
                    </c:extLst>
                    <c:strCache>
                      <c:ptCount val="1"/>
                      <c:pt idx="0">
                        <c:v>#¡REF!</c:v>
                      </c:pt>
                    </c:strCache>
                  </c:strRef>
                </c:tx>
                <c:spPr>
                  <a:solidFill>
                    <a:schemeClr val="accent3"/>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Feb.2025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1-BA3E-4CD4-8144-37D760A08815}"/>
                  </c:ext>
                </c:extLst>
              </c15:ser>
            </c15:filteredBarSeries>
            <c15:filteredBarSeries>
              <c15:ser>
                <c:idx val="3"/>
                <c:order val="2"/>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3-BA3E-4CD4-8144-37D760A08815}"/>
                  </c:ext>
                </c:extLst>
              </c15:ser>
            </c15:filteredBarSeries>
            <c15:filteredBarSeries>
              <c15:ser>
                <c:idx val="4"/>
                <c:order val="3"/>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6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4-BA3E-4CD4-8144-37D760A08815}"/>
                  </c:ext>
                </c:extLst>
              </c15:ser>
            </c15:filteredBarSeries>
            <c15:filteredBarSeries>
              <c15:ser>
                <c:idx val="7"/>
                <c:order val="5"/>
                <c:tx>
                  <c:strRef>
                    <c:extLst xmlns:c15="http://schemas.microsoft.com/office/drawing/2012/chart">
                      <c:ext xmlns:c15="http://schemas.microsoft.com/office/drawing/2012/chart" uri="{02D57815-91ED-43cb-92C2-25804820EDAC}">
                        <c15:formulaRef>
                          <c15:sqref>'[8]III.5.14.Trasp'!#REF!</c15:sqref>
                        </c15:formulaRef>
                      </c:ext>
                    </c:extLst>
                    <c:strCache>
                      <c:ptCount val="1"/>
                      <c:pt idx="0">
                        <c:v>#¡REF!</c:v>
                      </c:pt>
                    </c:strCache>
                  </c:strRef>
                </c:tx>
                <c:spPr>
                  <a:solidFill>
                    <a:schemeClr val="accent3">
                      <a:lumMod val="80000"/>
                      <a:lumOff val="20000"/>
                    </a:schemeClr>
                  </a:solidFill>
                  <a:ln>
                    <a:noFill/>
                  </a:ln>
                  <a:effectLst/>
                  <a:sp3d/>
                </c:spPr>
                <c:invertIfNegative val="0"/>
                <c:cat>
                  <c:strRef>
                    <c:extLst xmlns:c15="http://schemas.microsoft.com/office/drawing/2012/chart">
                      <c:ext xmlns:c15="http://schemas.microsoft.com/office/drawing/2012/char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Feb.2025</c:v>
                      </c:pt>
                    </c:strCache>
                  </c:strRef>
                </c:cat>
                <c:val>
                  <c:numRef>
                    <c:extLst xmlns:c15="http://schemas.microsoft.com/office/drawing/2012/chart">
                      <c:ext xmlns:c15="http://schemas.microsoft.com/office/drawing/2012/chart" uri="{02D57815-91ED-43cb-92C2-25804820EDAC}">
                        <c15:formulaRef>
                          <c15:sqref>'[8]III.5.14.Trasp'!#REF!</c15:sqref>
                        </c15:formulaRef>
                      </c:ext>
                    </c:extLst>
                    <c:numCache>
                      <c:formatCode>General</c:formatCode>
                      <c:ptCount val="1"/>
                      <c:pt idx="0">
                        <c:v>1</c:v>
                      </c:pt>
                    </c:numCache>
                  </c:numRef>
                </c:val>
                <c:extLst xmlns:c15="http://schemas.microsoft.com/office/drawing/2012/chart">
                  <c:ext xmlns:c16="http://schemas.microsoft.com/office/drawing/2014/chart" uri="{C3380CC4-5D6E-409C-BE32-E72D297353CC}">
                    <c16:uniqueId val="{00000007-BA3E-4CD4-8144-37D760A08815}"/>
                  </c:ext>
                </c:extLst>
              </c15:ser>
            </c15:filteredBarSeries>
          </c:ext>
        </c:extLst>
      </c:bar3DChart>
      <c:catAx>
        <c:axId val="408894320"/>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5104"/>
        <c:crosses val="autoZero"/>
        <c:auto val="1"/>
        <c:lblAlgn val="ctr"/>
        <c:lblOffset val="100"/>
        <c:noMultiLvlLbl val="0"/>
      </c:catAx>
      <c:valAx>
        <c:axId val="408895104"/>
        <c:scaling>
          <c:orientation val="minMax"/>
        </c:scaling>
        <c:delete val="1"/>
        <c:axPos val="l"/>
        <c:numFmt formatCode="#,##0_);[Red]\(#,##0\)" sourceLinked="1"/>
        <c:majorTickMark val="out"/>
        <c:minorTickMark val="none"/>
        <c:tickLblPos val="nextTo"/>
        <c:crossAx val="408894320"/>
        <c:crosses val="autoZero"/>
        <c:crossBetween val="between"/>
      </c:valAx>
      <c:spPr>
        <a:noFill/>
        <a:ln w="25400">
          <a:noFill/>
        </a:ln>
        <a:effectLst/>
      </c:spPr>
    </c:plotArea>
    <c:legend>
      <c:legendPos val="b"/>
      <c:layout>
        <c:manualLayout>
          <c:xMode val="edge"/>
          <c:yMode val="edge"/>
          <c:x val="8.3921149139537174E-2"/>
          <c:y val="0.10120378702662167"/>
          <c:w val="0.80545066473658078"/>
          <c:h val="4.431800479033899E-2"/>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465" l="0.70000000000000062" r="0.70000000000000062" t="0.75000000000001465" header="0.30000000000000032" footer="0.30000000000000032"/>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r>
              <a:rPr lang="en-US" sz="1600"/>
              <a:t>Traspasos Netos en Entidades de Reparto</a:t>
            </a:r>
          </a:p>
        </c:rich>
      </c:tx>
      <c:layout>
        <c:manualLayout>
          <c:xMode val="edge"/>
          <c:yMode val="edge"/>
          <c:x val="0.37041375150935424"/>
          <c:y val="3.1748126027091622E-2"/>
        </c:manualLayout>
      </c:layout>
      <c:overlay val="0"/>
      <c:spPr>
        <a:noFill/>
        <a:ln>
          <a:noFill/>
        </a:ln>
        <a:effectLst/>
      </c:spPr>
      <c:txPr>
        <a:bodyPr rot="0" spcFirstLastPara="1" vertOverflow="ellipsis" vert="horz" wrap="square" anchor="ctr" anchorCtr="1"/>
        <a:lstStyle/>
        <a:p>
          <a:pPr algn="ctr">
            <a:defRPr lang="en-US" sz="1600" b="1" i="0" u="none" strike="noStrike" kern="1200" baseline="0">
              <a:solidFill>
                <a:schemeClr val="tx1"/>
              </a:solidFill>
              <a:latin typeface="+mn-lt"/>
              <a:ea typeface="+mn-ea"/>
              <a:cs typeface="+mn-cs"/>
            </a:defRPr>
          </a:pPr>
          <a:endParaRPr lang="es-DO"/>
        </a:p>
      </c:txPr>
    </c:title>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5.3314117238325888E-2"/>
          <c:y val="0.2204838914233489"/>
          <c:w val="0.92165084130922292"/>
          <c:h val="0.56899790141939133"/>
        </c:manualLayout>
      </c:layout>
      <c:bar3DChart>
        <c:barDir val="col"/>
        <c:grouping val="stacked"/>
        <c:varyColors val="0"/>
        <c:ser>
          <c:idx val="0"/>
          <c:order val="0"/>
          <c:tx>
            <c:strRef>
              <c:f>'III.5.11.Trasp. netos'!$J$5</c:f>
              <c:strCache>
                <c:ptCount val="1"/>
                <c:pt idx="0">
                  <c:v>Ministerio de Hacienda</c:v>
                </c:pt>
              </c:strCache>
            </c:strRef>
          </c:tx>
          <c:spPr>
            <a:solidFill>
              <a:srgbClr val="00539B"/>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netos'!$J$16:$J$21</c:f>
              <c:numCache>
                <c:formatCode>#,##0_);[Red]\(#,##0\)</c:formatCode>
                <c:ptCount val="6"/>
                <c:pt idx="0">
                  <c:v>423</c:v>
                </c:pt>
                <c:pt idx="1">
                  <c:v>888</c:v>
                </c:pt>
                <c:pt idx="2">
                  <c:v>1066</c:v>
                </c:pt>
                <c:pt idx="3">
                  <c:v>795</c:v>
                </c:pt>
                <c:pt idx="4">
                  <c:v>2436</c:v>
                </c:pt>
                <c:pt idx="5">
                  <c:v>-2</c:v>
                </c:pt>
              </c:numCache>
              <c:extLst/>
            </c:numRef>
          </c:val>
          <c:extLst>
            <c:ext xmlns:c16="http://schemas.microsoft.com/office/drawing/2014/chart" uri="{C3380CC4-5D6E-409C-BE32-E72D297353CC}">
              <c16:uniqueId val="{00000000-9199-443D-BC57-D1B521E51D77}"/>
            </c:ext>
          </c:extLst>
        </c:ser>
        <c:ser>
          <c:idx val="1"/>
          <c:order val="1"/>
          <c:tx>
            <c:strRef>
              <c:f>'III.5.11.Trasp. netos'!$K$5</c:f>
              <c:strCache>
                <c:ptCount val="1"/>
                <c:pt idx="0">
                  <c:v>Plan  Sustitutivo del Banco Central</c:v>
                </c:pt>
              </c:strCache>
            </c:strRef>
          </c:tx>
          <c:spPr>
            <a:solidFill>
              <a:schemeClr val="accent3"/>
            </a:solidFill>
            <a:ln>
              <a:noFill/>
            </a:ln>
            <a:effectLst/>
            <a:sp3d/>
          </c:spPr>
          <c:invertIfNegative val="0"/>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netos'!$K$16:$K$21</c:f>
              <c:numCache>
                <c:formatCode>#,##0_);[Red]\(#,##0\)</c:formatCode>
                <c:ptCount val="6"/>
                <c:pt idx="0">
                  <c:v>-15</c:v>
                </c:pt>
                <c:pt idx="1">
                  <c:v>-4</c:v>
                </c:pt>
                <c:pt idx="2">
                  <c:v>-5</c:v>
                </c:pt>
                <c:pt idx="3">
                  <c:v>-10</c:v>
                </c:pt>
                <c:pt idx="4">
                  <c:v>-1</c:v>
                </c:pt>
                <c:pt idx="5">
                  <c:v>0</c:v>
                </c:pt>
              </c:numCache>
              <c:extLst/>
            </c:numRef>
          </c:val>
          <c:extLst>
            <c:ext xmlns:c16="http://schemas.microsoft.com/office/drawing/2014/chart" uri="{C3380CC4-5D6E-409C-BE32-E72D297353CC}">
              <c16:uniqueId val="{00000001-9199-443D-BC57-D1B521E51D77}"/>
            </c:ext>
          </c:extLst>
        </c:ser>
        <c:ser>
          <c:idx val="2"/>
          <c:order val="2"/>
          <c:tx>
            <c:strRef>
              <c:f>'III.5.11.Trasp. netos'!$L$5</c:f>
              <c:strCache>
                <c:ptCount val="1"/>
                <c:pt idx="0">
                  <c:v>Plan  Sustitutivo del Banco de Reservas</c:v>
                </c:pt>
              </c:strCache>
            </c:strRef>
          </c:tx>
          <c:spPr>
            <a:solidFill>
              <a:schemeClr val="accent5"/>
            </a:solidFill>
            <a:ln>
              <a:noFill/>
            </a:ln>
            <a:effectLst/>
            <a:sp3d/>
          </c:spPr>
          <c:invertIfNegative val="0"/>
          <c:cat>
            <c:strRef>
              <c:f>'III.5.11.Trasp. netos'!$A$16:$A$21</c:f>
              <c:strCache>
                <c:ptCount val="6"/>
                <c:pt idx="0">
                  <c:v>Dic.2020</c:v>
                </c:pt>
                <c:pt idx="1">
                  <c:v>Dic.2021</c:v>
                </c:pt>
                <c:pt idx="2">
                  <c:v>Dic. 2022</c:v>
                </c:pt>
                <c:pt idx="3">
                  <c:v>Dic. 2023</c:v>
                </c:pt>
                <c:pt idx="4">
                  <c:v>Dic. 2024</c:v>
                </c:pt>
                <c:pt idx="5">
                  <c:v>Feb.2025</c:v>
                </c:pt>
              </c:strCache>
              <c:extLst/>
            </c:strRef>
          </c:cat>
          <c:val>
            <c:numRef>
              <c:f>'III.5.11.Trasp. netos'!$L$16:$L$21</c:f>
              <c:numCache>
                <c:formatCode>#,##0_);[Red]\(#,##0\)</c:formatCode>
                <c:ptCount val="6"/>
                <c:pt idx="0">
                  <c:v>-5</c:v>
                </c:pt>
                <c:pt idx="1">
                  <c:v>-23</c:v>
                </c:pt>
                <c:pt idx="2">
                  <c:v>-15</c:v>
                </c:pt>
                <c:pt idx="3">
                  <c:v>-7</c:v>
                </c:pt>
                <c:pt idx="4">
                  <c:v>-8</c:v>
                </c:pt>
                <c:pt idx="5">
                  <c:v>-4</c:v>
                </c:pt>
              </c:numCache>
              <c:extLst/>
            </c:numRef>
          </c:val>
          <c:extLst>
            <c:ext xmlns:c16="http://schemas.microsoft.com/office/drawing/2014/chart" uri="{C3380CC4-5D6E-409C-BE32-E72D297353CC}">
              <c16:uniqueId val="{00000002-9199-443D-BC57-D1B521E51D77}"/>
            </c:ext>
          </c:extLst>
        </c:ser>
        <c:dLbls>
          <c:showLegendKey val="0"/>
          <c:showVal val="0"/>
          <c:showCatName val="0"/>
          <c:showSerName val="0"/>
          <c:showPercent val="0"/>
          <c:showBubbleSize val="0"/>
        </c:dLbls>
        <c:gapWidth val="41"/>
        <c:shape val="cylinder"/>
        <c:axId val="408895888"/>
        <c:axId val="408896280"/>
        <c:axId val="0"/>
        <c:extLst>
          <c:ext xmlns:c15="http://schemas.microsoft.com/office/drawing/2012/chart" uri="{02D57815-91ED-43cb-92C2-25804820EDAC}">
            <c15:filteredBarSeries>
              <c15:ser>
                <c:idx val="3"/>
                <c:order val="3"/>
                <c:tx>
                  <c:strRef>
                    <c:extLst>
                      <c:ext uri="{02D57815-91ED-43cb-92C2-25804820EDAC}">
                        <c15:formulaRef>
                          <c15:sqref>'[8]III.5.14.Trasp'!#REF!</c15:sqref>
                        </c15:formulaRef>
                      </c:ext>
                    </c:extLst>
                    <c:strCache>
                      <c:ptCount val="1"/>
                      <c:pt idx="0">
                        <c:v>#¡REF!</c:v>
                      </c:pt>
                    </c:strCache>
                  </c:strRef>
                </c:tx>
                <c:spPr>
                  <a:solidFill>
                    <a:schemeClr val="accent1">
                      <a:lumMod val="60000"/>
                    </a:schemeClr>
                  </a:solidFill>
                  <a:ln>
                    <a:noFill/>
                  </a:ln>
                  <a:effectLst/>
                  <a:sp3d/>
                </c:spPr>
                <c:invertIfNegative val="0"/>
                <c:cat>
                  <c:strRef>
                    <c:extLst>
                      <c:ext uri="{02D57815-91ED-43cb-92C2-25804820EDAC}">
                        <c15:formulaRef>
                          <c15:sqref>'III.5.11.Trasp. netos'!$A$16:$A$21</c15:sqref>
                        </c15:formulaRef>
                      </c:ext>
                    </c:extLst>
                    <c:strCache>
                      <c:ptCount val="6"/>
                      <c:pt idx="0">
                        <c:v>Dic.2020</c:v>
                      </c:pt>
                      <c:pt idx="1">
                        <c:v>Dic.2021</c:v>
                      </c:pt>
                      <c:pt idx="2">
                        <c:v>Dic. 2022</c:v>
                      </c:pt>
                      <c:pt idx="3">
                        <c:v>Dic. 2023</c:v>
                      </c:pt>
                      <c:pt idx="4">
                        <c:v>Dic. 2024</c:v>
                      </c:pt>
                      <c:pt idx="5">
                        <c:v>Feb.2025</c:v>
                      </c:pt>
                    </c:strCache>
                  </c:strRef>
                </c:cat>
                <c:val>
                  <c:numRef>
                    <c:extLst>
                      <c:ext uri="{02D57815-91ED-43cb-92C2-25804820EDAC}">
                        <c15:formulaRef>
                          <c15:sqref>'[8]III.5.14.Trasp'!#REF!</c15:sqref>
                        </c15:formulaRef>
                      </c:ext>
                    </c:extLst>
                    <c:numCache>
                      <c:formatCode>General</c:formatCode>
                      <c:ptCount val="1"/>
                      <c:pt idx="0">
                        <c:v>1</c:v>
                      </c:pt>
                    </c:numCache>
                  </c:numRef>
                </c:val>
                <c:extLst>
                  <c:ext xmlns:c16="http://schemas.microsoft.com/office/drawing/2014/chart" uri="{C3380CC4-5D6E-409C-BE32-E72D297353CC}">
                    <c16:uniqueId val="{00000003-9199-443D-BC57-D1B521E51D77}"/>
                  </c:ext>
                </c:extLst>
              </c15:ser>
            </c15:filteredBarSeries>
          </c:ext>
        </c:extLst>
      </c:bar3DChart>
      <c:catAx>
        <c:axId val="408895888"/>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400" b="0" i="0" u="none" strike="noStrike" kern="1200" baseline="0">
                <a:solidFill>
                  <a:schemeClr val="tx1"/>
                </a:solidFill>
                <a:latin typeface="+mn-lt"/>
                <a:ea typeface="+mn-ea"/>
                <a:cs typeface="+mn-cs"/>
              </a:defRPr>
            </a:pPr>
            <a:endParaRPr lang="es-DO"/>
          </a:p>
        </c:txPr>
        <c:crossAx val="408896280"/>
        <c:crosses val="autoZero"/>
        <c:auto val="1"/>
        <c:lblAlgn val="ctr"/>
        <c:lblOffset val="100"/>
        <c:noMultiLvlLbl val="0"/>
      </c:catAx>
      <c:valAx>
        <c:axId val="408896280"/>
        <c:scaling>
          <c:orientation val="minMax"/>
        </c:scaling>
        <c:delete val="1"/>
        <c:axPos val="l"/>
        <c:numFmt formatCode="#,##0_);[Red]\(#,##0\)" sourceLinked="1"/>
        <c:majorTickMark val="out"/>
        <c:minorTickMark val="none"/>
        <c:tickLblPos val="nextTo"/>
        <c:crossAx val="408895888"/>
        <c:crosses val="autoZero"/>
        <c:crossBetween val="between"/>
      </c:valAx>
      <c:spPr>
        <a:noFill/>
        <a:ln w="25400">
          <a:noFill/>
        </a:ln>
        <a:effectLst/>
      </c:spPr>
    </c:plotArea>
    <c:legend>
      <c:legendPos val="b"/>
      <c:layout>
        <c:manualLayout>
          <c:xMode val="edge"/>
          <c:yMode val="edge"/>
          <c:x val="0.19809934967626835"/>
          <c:y val="6.9628480944033844E-2"/>
          <c:w val="0.71370083416211016"/>
          <c:h val="0.12024179685382294"/>
        </c:manualLayout>
      </c:layout>
      <c:overlay val="0"/>
      <c:spPr>
        <a:noFill/>
        <a:ln>
          <a:noFill/>
        </a:ln>
        <a:effectLst/>
      </c:spPr>
      <c:txPr>
        <a:bodyPr rot="0" spcFirstLastPara="1" vertOverflow="ellipsis" vert="horz" wrap="square" anchor="ctr" anchorCtr="1"/>
        <a:lstStyle/>
        <a:p>
          <a:pPr>
            <a:defRPr lang="en-US" sz="16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900"/>
      </a:pPr>
      <a:endParaRPr lang="es-DO"/>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3.4605795682080567E-2"/>
          <c:y val="0.14130201910908805"/>
          <c:w val="0.9495588314874045"/>
          <c:h val="0.69039895595267975"/>
        </c:manualLayout>
      </c:layout>
      <c:barChart>
        <c:barDir val="col"/>
        <c:grouping val="clustered"/>
        <c:varyColors val="0"/>
        <c:ser>
          <c:idx val="0"/>
          <c:order val="0"/>
          <c:tx>
            <c:strRef>
              <c:f>'III.6.3.Afil. SRL'!$B$4</c:f>
              <c:strCache>
                <c:ptCount val="1"/>
                <c:pt idx="0">
                  <c:v>Ocupada Sector Formal</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Feb.2025</c:v>
                </c:pt>
              </c:strCache>
              <c:extLst/>
            </c:strRef>
          </c:cat>
          <c:val>
            <c:numRef>
              <c:f>'III.6.3.Afil. SRL'!$B$12:$B$22</c:f>
              <c:numCache>
                <c:formatCode>#,##0_);[Red]\(#,##0\)</c:formatCode>
                <c:ptCount val="11"/>
                <c:pt idx="0">
                  <c:v>1939410.7036625701</c:v>
                </c:pt>
                <c:pt idx="1">
                  <c:v>2012995.43601726</c:v>
                </c:pt>
                <c:pt idx="2">
                  <c:v>2050906.62490762</c:v>
                </c:pt>
                <c:pt idx="3">
                  <c:v>2202518.1965998798</c:v>
                </c:pt>
                <c:pt idx="4">
                  <c:v>2299463.3115164302</c:v>
                </c:pt>
                <c:pt idx="5">
                  <c:v>2045876.3979077199</c:v>
                </c:pt>
                <c:pt idx="6">
                  <c:v>2170910.4636014798</c:v>
                </c:pt>
                <c:pt idx="7">
                  <c:v>2253696.5098291901</c:v>
                </c:pt>
                <c:pt idx="8">
                  <c:v>2308209.4335936001</c:v>
                </c:pt>
                <c:pt idx="9">
                  <c:v>2445484</c:v>
                </c:pt>
                <c:pt idx="10">
                  <c:v>2445484</c:v>
                </c:pt>
              </c:numCache>
              <c:extLst/>
            </c:numRef>
          </c:val>
          <c:extLst>
            <c:ext xmlns:c16="http://schemas.microsoft.com/office/drawing/2014/chart" uri="{C3380CC4-5D6E-409C-BE32-E72D297353CC}">
              <c16:uniqueId val="{00000000-0950-4050-8E78-22EB6BF974EC}"/>
            </c:ext>
          </c:extLst>
        </c:ser>
        <c:ser>
          <c:idx val="1"/>
          <c:order val="1"/>
          <c:tx>
            <c:strRef>
              <c:f>'III.6.3.Afil. SRL'!$C$4</c:f>
              <c:strCache>
                <c:ptCount val="1"/>
                <c:pt idx="0">
                  <c:v>Afiliados  SRL</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'III.6.3.Afil. SRL'!$A$12:$A$22</c:f>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Feb.2025</c:v>
                </c:pt>
              </c:strCache>
              <c:extLst/>
            </c:strRef>
          </c:cat>
          <c:val>
            <c:numRef>
              <c:f>'III.6.3.Afil. SRL'!$C$12:$C$22</c:f>
              <c:numCache>
                <c:formatCode>#,##0_);[Red]\(#,##0\)</c:formatCode>
                <c:ptCount val="11"/>
                <c:pt idx="0">
                  <c:v>1759458</c:v>
                </c:pt>
                <c:pt idx="1">
                  <c:v>1888238</c:v>
                </c:pt>
                <c:pt idx="2">
                  <c:v>2038807</c:v>
                </c:pt>
                <c:pt idx="3">
                  <c:v>2173990</c:v>
                </c:pt>
                <c:pt idx="4">
                  <c:v>2255713</c:v>
                </c:pt>
                <c:pt idx="5">
                  <c:v>2117050</c:v>
                </c:pt>
                <c:pt idx="6">
                  <c:v>2311186</c:v>
                </c:pt>
                <c:pt idx="7">
                  <c:v>2405039</c:v>
                </c:pt>
                <c:pt idx="8">
                  <c:v>2445968</c:v>
                </c:pt>
                <c:pt idx="9">
                  <c:v>2515541</c:v>
                </c:pt>
                <c:pt idx="10">
                  <c:v>2521184</c:v>
                </c:pt>
              </c:numCache>
              <c:extLst/>
            </c:numRef>
          </c:val>
          <c:extLst>
            <c:ext xmlns:c16="http://schemas.microsoft.com/office/drawing/2014/chart" uri="{C3380CC4-5D6E-409C-BE32-E72D297353CC}">
              <c16:uniqueId val="{00000009-0950-4050-8E78-22EB6BF974EC}"/>
            </c:ext>
          </c:extLst>
        </c:ser>
        <c:dLbls>
          <c:showLegendKey val="0"/>
          <c:showVal val="0"/>
          <c:showCatName val="0"/>
          <c:showSerName val="0"/>
          <c:showPercent val="0"/>
          <c:showBubbleSize val="0"/>
        </c:dLbls>
        <c:gapWidth val="65"/>
        <c:overlap val="-11"/>
        <c:axId val="408897064"/>
        <c:axId val="408897456"/>
      </c:barChart>
      <c:lineChart>
        <c:grouping val="standard"/>
        <c:varyColors val="0"/>
        <c:dLbls>
          <c:showLegendKey val="0"/>
          <c:showVal val="0"/>
          <c:showCatName val="0"/>
          <c:showSerName val="0"/>
          <c:showPercent val="0"/>
          <c:showBubbleSize val="0"/>
        </c:dLbls>
        <c:marker val="1"/>
        <c:smooth val="0"/>
        <c:axId val="408898240"/>
        <c:axId val="408897848"/>
        <c:extLst>
          <c:ext xmlns:c15="http://schemas.microsoft.com/office/drawing/2012/chart" uri="{02D57815-91ED-43cb-92C2-25804820EDAC}">
            <c15:filteredLineSeries>
              <c15:ser>
                <c:idx val="2"/>
                <c:order val="2"/>
                <c:tx>
                  <c:strRef>
                    <c:extLst>
                      <c:ext uri="{02D57815-91ED-43cb-92C2-25804820EDAC}">
                        <c15:formulaRef>
                          <c15:sqref>'III.6.3.Afil. SRL'!#REF!</c15:sqref>
                        </c15:formulaRef>
                      </c:ext>
                    </c:extLst>
                    <c:strCache>
                      <c:ptCount val="1"/>
                      <c:pt idx="0">
                        <c:v>#¡REF!</c:v>
                      </c:pt>
                    </c:strCache>
                  </c:strRef>
                </c:tx>
                <c:spPr>
                  <a:ln w="66675" cap="rnd" cmpd="sng" algn="ctr">
                    <a:solidFill>
                      <a:schemeClr val="accent1">
                        <a:shade val="65000"/>
                        <a:shade val="95000"/>
                        <a:satMod val="105000"/>
                      </a:schemeClr>
                    </a:solidFill>
                    <a:prstDash val="solid"/>
                    <a:round/>
                  </a:ln>
                  <a:effectLst/>
                </c:spPr>
                <c:marker>
                  <c:symbol val="circle"/>
                  <c:size val="19"/>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w="9525" cap="flat" cmpd="sng" algn="ctr">
                      <a:solidFill>
                        <a:schemeClr val="accent1">
                          <a:shade val="65000"/>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cat>
                  <c:strRef>
                    <c:extLst>
                      <c:ext uri="{02D57815-91ED-43cb-92C2-25804820EDAC}">
                        <c15:formulaRef>
                          <c15:sqref>'III.6.3.Afil. SRL'!$A$12:$A$22</c15:sqref>
                        </c15:formulaRef>
                      </c:ext>
                    </c:extLst>
                    <c:strCache>
                      <c:ptCount val="11"/>
                      <c:pt idx="0">
                        <c:v>Dic.2015</c:v>
                      </c:pt>
                      <c:pt idx="1">
                        <c:v>Dic.2016</c:v>
                      </c:pt>
                      <c:pt idx="2">
                        <c:v>Dic.2017</c:v>
                      </c:pt>
                      <c:pt idx="3">
                        <c:v>Dic.2018</c:v>
                      </c:pt>
                      <c:pt idx="4">
                        <c:v>Dic.2019</c:v>
                      </c:pt>
                      <c:pt idx="5">
                        <c:v>Dic.2020</c:v>
                      </c:pt>
                      <c:pt idx="6">
                        <c:v>Dic.2021</c:v>
                      </c:pt>
                      <c:pt idx="7">
                        <c:v>Dic.2022</c:v>
                      </c:pt>
                      <c:pt idx="8">
                        <c:v>Dic.2023</c:v>
                      </c:pt>
                      <c:pt idx="9">
                        <c:v>Dic. 2024</c:v>
                      </c:pt>
                      <c:pt idx="10">
                        <c:v>Feb.2025</c:v>
                      </c:pt>
                    </c:strCache>
                  </c:strRef>
                </c:cat>
                <c:val>
                  <c:numRef>
                    <c:extLst>
                      <c:ext uri="{02D57815-91ED-43cb-92C2-25804820EDAC}">
                        <c15:formulaRef>
                          <c15:sqref>'III.6.3.Afil. SRL'!#REF!</c15:sqref>
                        </c15:formulaRef>
                      </c:ext>
                    </c:extLst>
                    <c:numCache>
                      <c:formatCode>General</c:formatCode>
                      <c:ptCount val="1"/>
                      <c:pt idx="0">
                        <c:v>1</c:v>
                      </c:pt>
                    </c:numCache>
                  </c:numRef>
                </c:val>
                <c:smooth val="0"/>
                <c:extLst>
                  <c:ext xmlns:c16="http://schemas.microsoft.com/office/drawing/2014/chart" uri="{C3380CC4-5D6E-409C-BE32-E72D297353CC}">
                    <c16:uniqueId val="{00000013-0950-4050-8E78-22EB6BF974EC}"/>
                  </c:ext>
                </c:extLst>
              </c15:ser>
            </c15:filteredLineSeries>
          </c:ext>
        </c:extLst>
      </c:lineChart>
      <c:catAx>
        <c:axId val="40889706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8897456"/>
        <c:crosses val="autoZero"/>
        <c:auto val="1"/>
        <c:lblAlgn val="ctr"/>
        <c:lblOffset val="100"/>
        <c:noMultiLvlLbl val="0"/>
      </c:catAx>
      <c:valAx>
        <c:axId val="408897456"/>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7064"/>
        <c:crosses val="autoZero"/>
        <c:crossBetween val="between"/>
        <c:majorUnit val="200000"/>
        <c:minorUnit val="40000"/>
        <c:dispUnits>
          <c:builtInUnit val="thousands"/>
          <c:dispUnitsLbl>
            <c:layout>
              <c:manualLayout>
                <c:xMode val="edge"/>
                <c:yMode val="edge"/>
                <c:x val="1.3590778227959066E-2"/>
                <c:y val="0.391774169902331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valAx>
        <c:axId val="408897848"/>
        <c:scaling>
          <c:orientation val="minMax"/>
          <c:max val="1.2"/>
          <c:min val="0.2"/>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8898240"/>
        <c:crosses val="max"/>
        <c:crossBetween val="between"/>
      </c:valAx>
      <c:catAx>
        <c:axId val="408898240"/>
        <c:scaling>
          <c:orientation val="minMax"/>
        </c:scaling>
        <c:delete val="1"/>
        <c:axPos val="b"/>
        <c:numFmt formatCode="General" sourceLinked="1"/>
        <c:majorTickMark val="out"/>
        <c:minorTickMark val="none"/>
        <c:tickLblPos val="nextTo"/>
        <c:crossAx val="408897848"/>
        <c:crosses val="autoZero"/>
        <c:auto val="1"/>
        <c:lblAlgn val="ctr"/>
        <c:lblOffset val="100"/>
        <c:noMultiLvlLbl val="0"/>
      </c:catAx>
      <c:spPr>
        <a:solidFill>
          <a:schemeClr val="bg1"/>
        </a:solidFill>
        <a:ln>
          <a:noFill/>
        </a:ln>
        <a:effectLst/>
      </c:spPr>
    </c:plotArea>
    <c:legend>
      <c:legendPos val="b"/>
      <c:layout>
        <c:manualLayout>
          <c:xMode val="edge"/>
          <c:yMode val="edge"/>
          <c:x val="0.19975005677539429"/>
          <c:y val="6.5642556988355888E-2"/>
          <c:w val="0.59459230422607234"/>
          <c:h val="5.7694843028566638E-2"/>
        </c:manualLayout>
      </c:layout>
      <c:overlay val="0"/>
      <c:spPr>
        <a:noFill/>
        <a:ln>
          <a:noFill/>
        </a:ln>
        <a:effectLst/>
      </c:spPr>
      <c:txPr>
        <a:bodyPr rot="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plotArea>
      <c:layout>
        <c:manualLayout>
          <c:layoutTarget val="inner"/>
          <c:xMode val="edge"/>
          <c:yMode val="edge"/>
          <c:x val="8.7369168603028374E-2"/>
          <c:y val="0.15025365986179942"/>
          <c:w val="0.87378474773986581"/>
          <c:h val="0.80687834930483437"/>
        </c:manualLayout>
      </c:layout>
      <c:barChart>
        <c:barDir val="bar"/>
        <c:grouping val="stacked"/>
        <c:varyColors val="0"/>
        <c:ser>
          <c:idx val="0"/>
          <c:order val="0"/>
          <c:tx>
            <c:strRef>
              <c:f>'III.6.4.Afil. SRL x sexoy edad'!$E$32</c:f>
              <c:strCache>
                <c:ptCount val="1"/>
                <c:pt idx="0">
                  <c:v> Hombres </c:v>
                </c:pt>
              </c:strCache>
            </c:strRef>
          </c:tx>
          <c:spPr>
            <a:solidFill>
              <a:srgbClr val="0070C0"/>
            </a:solidFill>
            <a:ln>
              <a:noFill/>
            </a:ln>
            <a:effectLst/>
          </c:spPr>
          <c:invertIfNegative val="0"/>
          <c:dLbls>
            <c:dLbl>
              <c:idx val="0"/>
              <c:layout>
                <c:manualLayout>
                  <c:x val="7.1659242763832648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89F-4E6B-8DE5-371171D991FF}"/>
                </c:ext>
              </c:extLst>
            </c:dLbl>
            <c:dLbl>
              <c:idx val="1"/>
              <c:layout>
                <c:manualLayout>
                  <c:x val="0.19539136237223378"/>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9F-4E6B-8DE5-371171D991FF}"/>
                </c:ext>
              </c:extLst>
            </c:dLbl>
            <c:dLbl>
              <c:idx val="2"/>
              <c:layout>
                <c:manualLayout>
                  <c:x val="0.23015087861698821"/>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89F-4E6B-8DE5-371171D991FF}"/>
                </c:ext>
              </c:extLst>
            </c:dLbl>
            <c:dLbl>
              <c:idx val="3"/>
              <c:layout>
                <c:manualLayout>
                  <c:x val="0.23167496600466048"/>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89F-4E6B-8DE5-371171D991FF}"/>
                </c:ext>
              </c:extLst>
            </c:dLbl>
            <c:dLbl>
              <c:idx val="4"/>
              <c:layout>
                <c:manualLayout>
                  <c:x val="0.19556001784488655"/>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89F-4E6B-8DE5-371171D991FF}"/>
                </c:ext>
              </c:extLst>
            </c:dLbl>
            <c:dLbl>
              <c:idx val="5"/>
              <c:layout>
                <c:manualLayout>
                  <c:x val="0.18209609925797357"/>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89F-4E6B-8DE5-371171D991FF}"/>
                </c:ext>
              </c:extLst>
            </c:dLbl>
            <c:dLbl>
              <c:idx val="6"/>
              <c:layout>
                <c:manualLayout>
                  <c:x val="0.14989551086253847"/>
                  <c:y val="-5.07536179603341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89F-4E6B-8DE5-371171D991FF}"/>
                </c:ext>
              </c:extLst>
            </c:dLbl>
            <c:dLbl>
              <c:idx val="7"/>
              <c:layout>
                <c:manualLayout>
                  <c:x val="0.12828866160543945"/>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89F-4E6B-8DE5-371171D991FF}"/>
                </c:ext>
              </c:extLst>
            </c:dLbl>
            <c:dLbl>
              <c:idx val="8"/>
              <c:layout>
                <c:manualLayout>
                  <c:x val="0.1087874690060016"/>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89F-4E6B-8DE5-371171D991FF}"/>
                </c:ext>
              </c:extLst>
            </c:dLbl>
            <c:dLbl>
              <c:idx val="9"/>
              <c:layout>
                <c:manualLayout>
                  <c:x val="8.3199535759284141E-2"/>
                  <c:y val="-5.075361796033331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89F-4E6B-8DE5-371171D991FF}"/>
                </c:ext>
              </c:extLst>
            </c:dLbl>
            <c:dLbl>
              <c:idx val="10"/>
              <c:layout>
                <c:manualLayout>
                  <c:x val="6.6841415465268603E-2"/>
                  <c:y val="-3.383574530688929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89F-4E6B-8DE5-371171D991FF}"/>
                </c:ext>
              </c:extLst>
            </c:dLbl>
            <c:dLbl>
              <c:idx val="11"/>
              <c:layout>
                <c:manualLayout>
                  <c:x val="4.68957157569832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89F-4E6B-8DE5-371171D991FF}"/>
                </c:ext>
              </c:extLst>
            </c:dLbl>
            <c:dLbl>
              <c:idx val="12"/>
              <c:layout>
                <c:manualLayout>
                  <c:x val="3.2661117651302175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89F-4E6B-8DE5-371171D991FF}"/>
                </c:ext>
              </c:extLst>
            </c:dLbl>
            <c:dLbl>
              <c:idx val="13"/>
              <c:layout>
                <c:manualLayout>
                  <c:x val="2.856405030029454E-2"/>
                  <c:y val="-2.041321622592120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89F-4E6B-8DE5-371171D991FF}"/>
                </c:ext>
              </c:extLst>
            </c:dLbl>
            <c:dLbl>
              <c:idx val="14"/>
              <c:layout>
                <c:manualLayout>
                  <c:x val="2.9884832094448886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edad'!$E$33:$E$47</c:f>
              <c:numCache>
                <c:formatCode>#,##0</c:formatCode>
                <c:ptCount val="15"/>
                <c:pt idx="0">
                  <c:v>26158</c:v>
                </c:pt>
                <c:pt idx="1">
                  <c:v>159089</c:v>
                </c:pt>
                <c:pt idx="2">
                  <c:v>192649</c:v>
                </c:pt>
                <c:pt idx="3">
                  <c:v>199552</c:v>
                </c:pt>
                <c:pt idx="4">
                  <c:v>170044</c:v>
                </c:pt>
                <c:pt idx="5">
                  <c:v>148074</c:v>
                </c:pt>
                <c:pt idx="6">
                  <c:v>129932</c:v>
                </c:pt>
                <c:pt idx="7">
                  <c:v>106057</c:v>
                </c:pt>
                <c:pt idx="8">
                  <c:v>84648</c:v>
                </c:pt>
                <c:pt idx="9">
                  <c:v>57341</c:v>
                </c:pt>
                <c:pt idx="10">
                  <c:v>34340</c:v>
                </c:pt>
                <c:pt idx="11">
                  <c:v>19175</c:v>
                </c:pt>
                <c:pt idx="12">
                  <c:v>9127</c:v>
                </c:pt>
                <c:pt idx="13">
                  <c:v>3887</c:v>
                </c:pt>
                <c:pt idx="14">
                  <c:v>2498</c:v>
                </c:pt>
              </c:numCache>
            </c:numRef>
          </c:val>
          <c:extLst>
            <c:ext xmlns:c16="http://schemas.microsoft.com/office/drawing/2014/chart" uri="{C3380CC4-5D6E-409C-BE32-E72D297353CC}">
              <c16:uniqueId val="{0000000F-E89F-4E6B-8DE5-371171D991FF}"/>
            </c:ext>
          </c:extLst>
        </c:ser>
        <c:ser>
          <c:idx val="1"/>
          <c:order val="1"/>
          <c:tx>
            <c:strRef>
              <c:f>'III.6.4.Afil. SRL x sexoy edad'!$D$32</c:f>
              <c:strCache>
                <c:ptCount val="1"/>
                <c:pt idx="0">
                  <c:v> Mujeres </c:v>
                </c:pt>
              </c:strCache>
            </c:strRef>
          </c:tx>
          <c:spPr>
            <a:solidFill>
              <a:srgbClr val="FF99FF"/>
            </a:solidFill>
            <a:ln>
              <a:noFill/>
            </a:ln>
            <a:effectLst/>
          </c:spPr>
          <c:invertIfNegative val="0"/>
          <c:dLbls>
            <c:dLbl>
              <c:idx val="0"/>
              <c:layout>
                <c:manualLayout>
                  <c:x val="-4.9601697501189292E-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89F-4E6B-8DE5-371171D991FF}"/>
                </c:ext>
              </c:extLst>
            </c:dLbl>
            <c:dLbl>
              <c:idx val="1"/>
              <c:layout>
                <c:manualLayout>
                  <c:x val="-0.15743996059273407"/>
                  <c:y val="-6.767149061377775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89F-4E6B-8DE5-371171D991FF}"/>
                </c:ext>
              </c:extLst>
            </c:dLbl>
            <c:dLbl>
              <c:idx val="2"/>
              <c:layout>
                <c:manualLayout>
                  <c:x val="-0.19948306405790833"/>
                  <c:y val="5.075361796033497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89F-4E6B-8DE5-371171D991FF}"/>
                </c:ext>
              </c:extLst>
            </c:dLbl>
            <c:dLbl>
              <c:idx val="3"/>
              <c:layout>
                <c:manualLayout>
                  <c:x val="-0.19705343361287428"/>
                  <c:y val="3.3835745306888877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E89F-4E6B-8DE5-371171D991FF}"/>
                </c:ext>
              </c:extLst>
            </c:dLbl>
            <c:dLbl>
              <c:idx val="4"/>
              <c:layout>
                <c:manualLayout>
                  <c:x val="-0.18334556418618719"/>
                  <c:y val="6.76714906137794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E89F-4E6B-8DE5-371171D991FF}"/>
                </c:ext>
              </c:extLst>
            </c:dLbl>
            <c:dLbl>
              <c:idx val="5"/>
              <c:layout>
                <c:manualLayout>
                  <c:x val="-0.17206559560192036"/>
                  <c:y val="1.69178726534444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E89F-4E6B-8DE5-371171D991FF}"/>
                </c:ext>
              </c:extLst>
            </c:dLbl>
            <c:dLbl>
              <c:idx val="6"/>
              <c:layout>
                <c:manualLayout>
                  <c:x val="-0.1330619452455539"/>
                  <c:y val="3.340383061277041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E89F-4E6B-8DE5-371171D991FF}"/>
                </c:ext>
              </c:extLst>
            </c:dLbl>
            <c:dLbl>
              <c:idx val="7"/>
              <c:layout>
                <c:manualLayout>
                  <c:x val="-0.11114554730655832"/>
                  <c:y val="0"/>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E89F-4E6B-8DE5-371171D991FF}"/>
                </c:ext>
              </c:extLst>
            </c:dLbl>
            <c:dLbl>
              <c:idx val="8"/>
              <c:layout>
                <c:manualLayout>
                  <c:x val="-9.4522444963907895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E89F-4E6B-8DE5-371171D991FF}"/>
                </c:ext>
              </c:extLst>
            </c:dLbl>
            <c:dLbl>
              <c:idx val="9"/>
              <c:layout>
                <c:manualLayout>
                  <c:x val="-6.5184213394072696E-2"/>
                  <c:y val="1.670191530638480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E89F-4E6B-8DE5-371171D991FF}"/>
                </c:ext>
              </c:extLst>
            </c:dLbl>
            <c:dLbl>
              <c:idx val="10"/>
              <c:layout>
                <c:manualLayout>
                  <c:x val="-5.1847122222102915E-2"/>
                  <c:y val="5.567305102128674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E89F-4E6B-8DE5-371171D991FF}"/>
                </c:ext>
              </c:extLst>
            </c:dLbl>
            <c:dLbl>
              <c:idx val="11"/>
              <c:layout>
                <c:manualLayout>
                  <c:x val="-3.7637503894696611E-2"/>
                  <c:y val="2.226922040851306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E89F-4E6B-8DE5-371171D991FF}"/>
                </c:ext>
              </c:extLst>
            </c:dLbl>
            <c:dLbl>
              <c:idx val="12"/>
              <c:layout>
                <c:manualLayout>
                  <c:x val="-3.009572128246412E-2"/>
                  <c:y val="-5.567305102128267E-4"/>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E89F-4E6B-8DE5-371171D991FF}"/>
                </c:ext>
              </c:extLst>
            </c:dLbl>
            <c:dLbl>
              <c:idx val="13"/>
              <c:layout>
                <c:manualLayout>
                  <c:x val="-2.6886299416601377E-2"/>
                  <c:y val="1.1134610204256738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E89F-4E6B-8DE5-371171D991FF}"/>
                </c:ext>
              </c:extLst>
            </c:dLbl>
            <c:dLbl>
              <c:idx val="14"/>
              <c:layout>
                <c:manualLayout>
                  <c:x val="-2.6964154977460714E-2"/>
                  <c:y val="1.6702353676865283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E89F-4E6B-8DE5-371171D991FF}"/>
                </c:ext>
              </c:extLst>
            </c:dLbl>
            <c:spPr>
              <a:noFill/>
              <a:ln>
                <a:noFill/>
              </a:ln>
              <a:effectLst/>
            </c:spPr>
            <c:txPr>
              <a:bodyPr rot="0" spcFirstLastPara="1" vertOverflow="ellipsis" vert="horz" wrap="square" lIns="38100" tIns="19050" rIns="38100" bIns="19050" anchor="ctr" anchorCtr="1">
                <a:spAutoFit/>
              </a:bodyPr>
              <a:lstStyle/>
              <a:p>
                <a:pPr>
                  <a:defRPr sz="5400" b="0" i="0" u="none" strike="noStrike" kern="1200" baseline="0">
                    <a:solidFill>
                      <a:sysClr val="windowText" lastClr="000000"/>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'III.6.4.Afil. SRL x sexoy edad'!$C$33:$C$47</c:f>
              <c:strCache>
                <c:ptCount val="15"/>
                <c:pt idx="0">
                  <c:v> 15-19 </c:v>
                </c:pt>
                <c:pt idx="1">
                  <c:v> 20-24 </c:v>
                </c:pt>
                <c:pt idx="2">
                  <c:v> 25-29 </c:v>
                </c:pt>
                <c:pt idx="3">
                  <c:v> 30-34 </c:v>
                </c:pt>
                <c:pt idx="4">
                  <c:v> 35-39 </c:v>
                </c:pt>
                <c:pt idx="5">
                  <c:v> 40-44 </c:v>
                </c:pt>
                <c:pt idx="6">
                  <c:v> 45-49 </c:v>
                </c:pt>
                <c:pt idx="7">
                  <c:v> 50-54 </c:v>
                </c:pt>
                <c:pt idx="8">
                  <c:v> 55-59 </c:v>
                </c:pt>
                <c:pt idx="9">
                  <c:v> 60-64 </c:v>
                </c:pt>
                <c:pt idx="10">
                  <c:v> 65-69 </c:v>
                </c:pt>
                <c:pt idx="11">
                  <c:v> 70-74 </c:v>
                </c:pt>
                <c:pt idx="12">
                  <c:v> 75-79 </c:v>
                </c:pt>
                <c:pt idx="13">
                  <c:v> 80-84 </c:v>
                </c:pt>
                <c:pt idx="14">
                  <c:v> &gt;85 </c:v>
                </c:pt>
              </c:strCache>
            </c:strRef>
          </c:cat>
          <c:val>
            <c:numRef>
              <c:f>'III.6.4.Afil. SRL x sexoy edad'!$D$33:$D$47</c:f>
              <c:numCache>
                <c:formatCode>#,##0;[Red]#,##0</c:formatCode>
                <c:ptCount val="15"/>
                <c:pt idx="0">
                  <c:v>-18005</c:v>
                </c:pt>
                <c:pt idx="1">
                  <c:v>-135603</c:v>
                </c:pt>
                <c:pt idx="2">
                  <c:v>-180933</c:v>
                </c:pt>
                <c:pt idx="3">
                  <c:v>-190340</c:v>
                </c:pt>
                <c:pt idx="4">
                  <c:v>-160403</c:v>
                </c:pt>
                <c:pt idx="5">
                  <c:v>-137125</c:v>
                </c:pt>
                <c:pt idx="6">
                  <c:v>-112984</c:v>
                </c:pt>
                <c:pt idx="7">
                  <c:v>-86958</c:v>
                </c:pt>
                <c:pt idx="8">
                  <c:v>-67088</c:v>
                </c:pt>
                <c:pt idx="9">
                  <c:v>-42791</c:v>
                </c:pt>
                <c:pt idx="10">
                  <c:v>-23003</c:v>
                </c:pt>
                <c:pt idx="11">
                  <c:v>-12257</c:v>
                </c:pt>
                <c:pt idx="12">
                  <c:v>-6277</c:v>
                </c:pt>
                <c:pt idx="13">
                  <c:v>-2832</c:v>
                </c:pt>
                <c:pt idx="14">
                  <c:v>-2013</c:v>
                </c:pt>
              </c:numCache>
            </c:numRef>
          </c:val>
          <c:extLst>
            <c:ext xmlns:c16="http://schemas.microsoft.com/office/drawing/2014/chart" uri="{C3380CC4-5D6E-409C-BE32-E72D297353CC}">
              <c16:uniqueId val="{0000001F-E89F-4E6B-8DE5-371171D991FF}"/>
            </c:ext>
          </c:extLst>
        </c:ser>
        <c:dLbls>
          <c:dLblPos val="ctr"/>
          <c:showLegendKey val="0"/>
          <c:showVal val="1"/>
          <c:showCatName val="0"/>
          <c:showSerName val="0"/>
          <c:showPercent val="0"/>
          <c:showBubbleSize val="0"/>
        </c:dLbls>
        <c:gapWidth val="7"/>
        <c:overlap val="100"/>
        <c:axId val="408899024"/>
        <c:axId val="408899416"/>
      </c:barChart>
      <c:catAx>
        <c:axId val="408899024"/>
        <c:scaling>
          <c:orientation val="minMax"/>
        </c:scaling>
        <c:delete val="0"/>
        <c:axPos val="l"/>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4000" b="1" i="0" u="none" strike="noStrike" kern="1200" cap="all" spc="120" normalizeH="0" baseline="0">
                <a:solidFill>
                  <a:schemeClr val="tx1">
                    <a:lumMod val="65000"/>
                    <a:lumOff val="35000"/>
                  </a:schemeClr>
                </a:solidFill>
                <a:latin typeface="+mn-lt"/>
                <a:ea typeface="+mn-ea"/>
                <a:cs typeface="+mn-cs"/>
              </a:defRPr>
            </a:pPr>
            <a:endParaRPr lang="es-DO"/>
          </a:p>
        </c:txPr>
        <c:crossAx val="408899416"/>
        <c:crosses val="autoZero"/>
        <c:auto val="1"/>
        <c:lblAlgn val="ctr"/>
        <c:lblOffset val="100"/>
        <c:noMultiLvlLbl val="0"/>
      </c:catAx>
      <c:valAx>
        <c:axId val="408899416"/>
        <c:scaling>
          <c:orientation val="minMax"/>
        </c:scaling>
        <c:delete val="1"/>
        <c:axPos val="b"/>
        <c:numFmt formatCode="#,##0" sourceLinked="1"/>
        <c:majorTickMark val="none"/>
        <c:minorTickMark val="none"/>
        <c:tickLblPos val="nextTo"/>
        <c:crossAx val="408899024"/>
        <c:crosses val="autoZero"/>
        <c:crossBetween val="between"/>
      </c:valAx>
      <c:spPr>
        <a:noFill/>
        <a:ln>
          <a:noFill/>
        </a:ln>
        <a:effectLst/>
      </c:spPr>
    </c:plotArea>
    <c:legend>
      <c:legendPos val="t"/>
      <c:layout>
        <c:manualLayout>
          <c:xMode val="edge"/>
          <c:yMode val="edge"/>
          <c:x val="0.31831472732575095"/>
          <c:y val="6.7090689206420154E-2"/>
          <c:w val="0.37275849747037931"/>
          <c:h val="4.1215280059942426E-2"/>
        </c:manualLayout>
      </c:layout>
      <c:overlay val="0"/>
      <c:spPr>
        <a:noFill/>
        <a:ln>
          <a:noFill/>
        </a:ln>
        <a:effectLst/>
      </c:spPr>
      <c:txPr>
        <a:bodyPr rot="0" spcFirstLastPara="1" vertOverflow="ellipsis" vert="horz" wrap="square" anchor="ctr" anchorCtr="1"/>
        <a:lstStyle/>
        <a:p>
          <a:pPr>
            <a:defRPr sz="5400" b="0" i="0" u="none" strike="noStrike" kern="1200" baseline="0">
              <a:solidFill>
                <a:sysClr val="windowText" lastClr="000000"/>
              </a:solidFill>
              <a:latin typeface="+mn-lt"/>
              <a:ea typeface="+mn-ea"/>
              <a:cs typeface="+mn-cs"/>
            </a:defRPr>
          </a:pPr>
          <a:endParaRPr lang="es-DO"/>
        </a:p>
      </c:txPr>
    </c:legend>
    <c:plotVisOnly val="1"/>
    <c:dispBlanksAs val="gap"/>
    <c:showDLblsOverMax val="0"/>
  </c:chart>
  <c:spPr>
    <a:solidFill>
      <a:schemeClr val="lt1"/>
    </a:solidFill>
    <a:ln w="9525" cap="flat" cmpd="sng" algn="ctr">
      <a:noFill/>
      <a:round/>
    </a:ln>
    <a:effectLst/>
  </c:spPr>
  <c:txPr>
    <a:bodyPr/>
    <a:lstStyle/>
    <a:p>
      <a:pPr>
        <a:defRPr/>
      </a:pPr>
      <a:endParaRPr lang="es-DO"/>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3484822453372894E-2"/>
          <c:y val="0.1959555841408829"/>
          <c:w val="0.95689374897252311"/>
          <c:h val="0.69425713458540439"/>
        </c:manualLayout>
      </c:layout>
      <c:barChart>
        <c:barDir val="col"/>
        <c:grouping val="clustered"/>
        <c:varyColors val="0"/>
        <c:ser>
          <c:idx val="0"/>
          <c:order val="0"/>
          <c:tx>
            <c:strRef>
              <c:f>'III.6.6.ID. Accidentabilidad'!$D$4</c:f>
              <c:strCache>
                <c:ptCount val="1"/>
                <c:pt idx="0">
                  <c:v>Accidentabilidad Afiliados
(No. de accidentes por cada 100,000 afiliados)</c:v>
                </c:pt>
              </c:strCache>
            </c:strRef>
          </c:tx>
          <c:spPr>
            <a:solidFill>
              <a:srgbClr val="00539B"/>
            </a:solidFill>
            <a:ln>
              <a:noFill/>
            </a:ln>
            <a:effectLst/>
          </c:spPr>
          <c:invertIfNegative val="0"/>
          <c:dLbls>
            <c:dLbl>
              <c:idx val="5"/>
              <c:layout>
                <c:manualLayout>
                  <c:x val="-1.8568391694018809E-3"/>
                  <c:y val="0.2563918170561558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78B-44C2-9094-A2F7C34433BD}"/>
                </c:ext>
              </c:extLst>
            </c:dLbl>
            <c:spPr>
              <a:noFill/>
              <a:ln>
                <a:noFill/>
              </a:ln>
              <a:effectLst/>
            </c:spPr>
            <c:txPr>
              <a:bodyPr rot="-5400000" spcFirstLastPara="1" vertOverflow="ellipsis" wrap="square" anchor="ctr" anchorCtr="1"/>
              <a:lstStyle/>
              <a:p>
                <a:pPr>
                  <a:defRPr sz="24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'III.6.6.ID. Accidentabilidad'!$D$5:$D$22</c15:sqref>
                  </c15:fullRef>
                </c:ext>
              </c:extLst>
              <c:f>'III.6.6.ID. Accidentabilidad'!$D$17:$D$22</c:f>
              <c:numCache>
                <c:formatCode>_(* #,##0.0_);_(* \(#,##0.0\);_(* "-"??_);_(@_)</c:formatCode>
                <c:ptCount val="6"/>
                <c:pt idx="0">
                  <c:v>1896.2707541153964</c:v>
                </c:pt>
                <c:pt idx="1">
                  <c:v>2017.3950901407841</c:v>
                </c:pt>
                <c:pt idx="2">
                  <c:v>2062.1287222369369</c:v>
                </c:pt>
                <c:pt idx="3">
                  <c:v>1906.0020103908205</c:v>
                </c:pt>
                <c:pt idx="4">
                  <c:v>1996.8666779829866</c:v>
                </c:pt>
                <c:pt idx="5">
                  <c:v>501.55006536611376</c:v>
                </c:pt>
              </c:numCache>
            </c:numRef>
          </c:val>
          <c:extLst>
            <c:ext xmlns:c16="http://schemas.microsoft.com/office/drawing/2014/chart" uri="{C3380CC4-5D6E-409C-BE32-E72D297353CC}">
              <c16:uniqueId val="{00000000-F4A7-4938-A2FE-8A12988D61E9}"/>
            </c:ext>
          </c:extLst>
        </c:ser>
        <c:dLbls>
          <c:showLegendKey val="0"/>
          <c:showVal val="0"/>
          <c:showCatName val="0"/>
          <c:showSerName val="0"/>
          <c:showPercent val="0"/>
          <c:showBubbleSize val="0"/>
        </c:dLbls>
        <c:gapWidth val="81"/>
        <c:overlap val="-27"/>
        <c:axId val="1006400232"/>
        <c:axId val="1006404496"/>
      </c:barChart>
      <c:lineChart>
        <c:grouping val="standard"/>
        <c:varyColors val="0"/>
        <c:ser>
          <c:idx val="1"/>
          <c:order val="1"/>
          <c:tx>
            <c:strRef>
              <c:f>'III.6.6.ID. Accidentabilidad'!$E$4</c:f>
              <c:strCache>
                <c:ptCount val="1"/>
                <c:pt idx="0">
                  <c:v>Tasa de accidentabilidad   </c:v>
                </c:pt>
              </c:strCache>
            </c:strRef>
          </c:tx>
          <c:spPr>
            <a:ln w="28575" cap="rnd">
              <a:noFill/>
              <a:round/>
            </a:ln>
            <a:effectLst/>
          </c:spPr>
          <c:marker>
            <c:symbol val="circle"/>
            <c:size val="17"/>
            <c:spPr>
              <a:solidFill>
                <a:srgbClr val="002060"/>
              </a:solidFill>
              <a:ln w="9525">
                <a:noFill/>
              </a:ln>
              <a:effectLst/>
            </c:spPr>
          </c:marker>
          <c:dLbls>
            <c:dLbl>
              <c:idx val="5"/>
              <c:layout>
                <c:manualLayout>
                  <c:x val="-8.9205027560260684E-3"/>
                  <c:y val="-4.59672868048198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78B-44C2-9094-A2F7C34433BD}"/>
                </c:ext>
              </c:extLst>
            </c:dLbl>
            <c:spPr>
              <a:noFill/>
              <a:ln>
                <a:solidFill>
                  <a:schemeClr val="bg1"/>
                </a:solidFill>
              </a:ln>
              <a:effectLst/>
            </c:spPr>
            <c:txPr>
              <a:bodyPr rot="0" spcFirstLastPara="1" vertOverflow="ellipsis" vert="horz" wrap="square" anchor="ctr" anchorCtr="1"/>
              <a:lstStyle/>
              <a:p>
                <a:pPr>
                  <a:defRPr sz="2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'III.6.6.ID. Accidentabilidad'!$A$5:$A$22</c15:sqref>
                  </c15:fullRef>
                </c:ext>
              </c:extLst>
              <c:f>'III.6.6.ID. Accidentabilidad'!$A$17:$A$22</c:f>
              <c:strCache>
                <c:ptCount val="6"/>
                <c:pt idx="0">
                  <c:v>Dic. 2020</c:v>
                </c:pt>
                <c:pt idx="1">
                  <c:v>Dic. 2021</c:v>
                </c:pt>
                <c:pt idx="2">
                  <c:v>Dic. 2022</c:v>
                </c:pt>
                <c:pt idx="3">
                  <c:v>Dic. 2023</c:v>
                </c:pt>
                <c:pt idx="4">
                  <c:v>Dic. 2024</c:v>
                </c:pt>
                <c:pt idx="5">
                  <c:v>Feb.2025</c:v>
                </c:pt>
              </c:strCache>
            </c:strRef>
          </c:cat>
          <c:val>
            <c:numRef>
              <c:extLst>
                <c:ext xmlns:c15="http://schemas.microsoft.com/office/drawing/2012/chart" uri="{02D57815-91ED-43cb-92C2-25804820EDAC}">
                  <c15:fullRef>
                    <c15:sqref>'III.6.6.ID. Accidentabilidad'!$E$5:$E$22</c15:sqref>
                  </c15:fullRef>
                </c:ext>
              </c:extLst>
              <c:f>'III.6.6.ID. Accidentabilidad'!$E$17:$E$22</c:f>
              <c:numCache>
                <c:formatCode>0.0%</c:formatCode>
                <c:ptCount val="6"/>
                <c:pt idx="0">
                  <c:v>1.8962707541153964E-2</c:v>
                </c:pt>
                <c:pt idx="1">
                  <c:v>2.017395090140784E-2</c:v>
                </c:pt>
                <c:pt idx="2">
                  <c:v>2.0621287222369368E-2</c:v>
                </c:pt>
                <c:pt idx="3">
                  <c:v>1.9060020103908205E-2</c:v>
                </c:pt>
                <c:pt idx="4">
                  <c:v>1.9968666779829867E-2</c:v>
                </c:pt>
                <c:pt idx="5">
                  <c:v>5.0155006536611374E-3</c:v>
                </c:pt>
              </c:numCache>
            </c:numRef>
          </c:val>
          <c:smooth val="0"/>
          <c:extLst>
            <c:ext xmlns:c16="http://schemas.microsoft.com/office/drawing/2014/chart" uri="{C3380CC4-5D6E-409C-BE32-E72D297353CC}">
              <c16:uniqueId val="{00000001-F4A7-4938-A2FE-8A12988D61E9}"/>
            </c:ext>
          </c:extLst>
        </c:ser>
        <c:dLbls>
          <c:showLegendKey val="0"/>
          <c:showVal val="0"/>
          <c:showCatName val="0"/>
          <c:showSerName val="0"/>
          <c:showPercent val="0"/>
          <c:showBubbleSize val="0"/>
        </c:dLbls>
        <c:marker val="1"/>
        <c:smooth val="0"/>
        <c:axId val="591076032"/>
        <c:axId val="591074720"/>
      </c:lineChart>
      <c:catAx>
        <c:axId val="1006400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006404496"/>
        <c:crosses val="autoZero"/>
        <c:auto val="1"/>
        <c:lblAlgn val="ctr"/>
        <c:lblOffset val="100"/>
        <c:noMultiLvlLbl val="0"/>
      </c:catAx>
      <c:valAx>
        <c:axId val="1006404496"/>
        <c:scaling>
          <c:orientation val="minMax"/>
        </c:scaling>
        <c:delete val="0"/>
        <c:axPos val="l"/>
        <c:numFmt formatCode="_(* #,##0.0_);_(* \(#,##0.0\);_(* &quot;-&quot;??_);_(@_)"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1006400232"/>
        <c:crosses val="autoZero"/>
        <c:crossBetween val="between"/>
      </c:valAx>
      <c:valAx>
        <c:axId val="591074720"/>
        <c:scaling>
          <c:orientation val="minMax"/>
          <c:max val="2.4000000000000004E-2"/>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591076032"/>
        <c:crosses val="max"/>
        <c:crossBetween val="between"/>
      </c:valAx>
      <c:catAx>
        <c:axId val="591076032"/>
        <c:scaling>
          <c:orientation val="minMax"/>
        </c:scaling>
        <c:delete val="1"/>
        <c:axPos val="b"/>
        <c:numFmt formatCode="General" sourceLinked="1"/>
        <c:majorTickMark val="out"/>
        <c:minorTickMark val="none"/>
        <c:tickLblPos val="nextTo"/>
        <c:crossAx val="591074720"/>
        <c:crosses val="autoZero"/>
        <c:auto val="1"/>
        <c:lblAlgn val="ctr"/>
        <c:lblOffset val="100"/>
        <c:noMultiLvlLbl val="0"/>
      </c:catAx>
      <c:spPr>
        <a:noFill/>
        <a:ln>
          <a:noFill/>
        </a:ln>
        <a:effectLst/>
      </c:spPr>
    </c:plotArea>
    <c:legend>
      <c:legendPos val="b"/>
      <c:layout>
        <c:manualLayout>
          <c:xMode val="edge"/>
          <c:yMode val="edge"/>
          <c:x val="8.9361261300712425E-2"/>
          <c:y val="2.9847378707457576E-2"/>
          <c:w val="0.76273780240445033"/>
          <c:h val="0.13277333774985986"/>
        </c:manualLayout>
      </c:layout>
      <c:overlay val="0"/>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5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684220198712331E-2"/>
          <c:y val="0.18095682623016898"/>
          <c:w val="0.96024793199172542"/>
          <c:h val="0.63815512938487795"/>
        </c:manualLayout>
      </c:layout>
      <c:barChart>
        <c:barDir val="col"/>
        <c:grouping val="clustered"/>
        <c:varyColors val="0"/>
        <c:ser>
          <c:idx val="0"/>
          <c:order val="0"/>
          <c:tx>
            <c:strRef>
              <c:f>'IV.1.3. Ingr y egr SDSS'!$G$5</c:f>
              <c:strCache>
                <c:ptCount val="1"/>
                <c:pt idx="0">
                  <c:v>Ingresos SDSS</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'IV.1.3. Ingr y egr SDSS'!$G$6:$G$16</c:f>
              <c:numCache>
                <c:formatCode>#,##0.00_);[Red]\(#,##0.00\)</c:formatCode>
                <c:ptCount val="11"/>
                <c:pt idx="0">
                  <c:v>86853716425.589996</c:v>
                </c:pt>
                <c:pt idx="1">
                  <c:v>98602561905.380005</c:v>
                </c:pt>
                <c:pt idx="2">
                  <c:v>109759963114.26001</c:v>
                </c:pt>
                <c:pt idx="3">
                  <c:v>123691167114.38</c:v>
                </c:pt>
                <c:pt idx="4">
                  <c:v>134703466864.07001</c:v>
                </c:pt>
                <c:pt idx="5">
                  <c:v>133906000898.10001</c:v>
                </c:pt>
                <c:pt idx="6">
                  <c:v>158820413847.86002</c:v>
                </c:pt>
                <c:pt idx="7">
                  <c:v>187825819024.51001</c:v>
                </c:pt>
                <c:pt idx="8">
                  <c:v>211193848651.22995</c:v>
                </c:pt>
                <c:pt idx="9">
                  <c:v>233406665398.50003</c:v>
                </c:pt>
                <c:pt idx="10">
                  <c:v>39603043205.060005</c:v>
                </c:pt>
              </c:numCache>
            </c:numRef>
          </c:val>
          <c:extLst>
            <c:ext xmlns:c16="http://schemas.microsoft.com/office/drawing/2014/chart" uri="{C3380CC4-5D6E-409C-BE32-E72D297353CC}">
              <c16:uniqueId val="{00000000-035C-4E02-8C81-955B2A4F6364}"/>
            </c:ext>
          </c:extLst>
        </c:ser>
        <c:ser>
          <c:idx val="1"/>
          <c:order val="1"/>
          <c:tx>
            <c:strRef>
              <c:f>'IV.1.3. Ingr y egr SDSS'!$K$5</c:f>
              <c:strCache>
                <c:ptCount val="1"/>
                <c:pt idx="0">
                  <c:v>Egresos SDSS</c:v>
                </c:pt>
              </c:strCache>
            </c:strRef>
          </c:tx>
          <c:spPr>
            <a:gradFill rotWithShape="1">
              <a:gsLst>
                <a:gs pos="0">
                  <a:schemeClr val="accent3">
                    <a:shade val="51000"/>
                    <a:satMod val="130000"/>
                  </a:schemeClr>
                </a:gs>
                <a:gs pos="80000">
                  <a:schemeClr val="accent3">
                    <a:shade val="93000"/>
                    <a:satMod val="130000"/>
                  </a:schemeClr>
                </a:gs>
                <a:gs pos="100000">
                  <a:schemeClr val="accent3">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'IV.1.3. Ingr y egr SDSS'!$A$6:$A$16</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'IV.1.3. Ingr y egr SDSS'!$K$6:$K$16</c:f>
              <c:numCache>
                <c:formatCode>#,##0.00_);[Red]\(#,##0.00\)</c:formatCode>
                <c:ptCount val="11"/>
                <c:pt idx="0">
                  <c:v>85765652637.12001</c:v>
                </c:pt>
                <c:pt idx="1">
                  <c:v>97587315108.51001</c:v>
                </c:pt>
                <c:pt idx="2">
                  <c:v>108389199185.39999</c:v>
                </c:pt>
                <c:pt idx="3">
                  <c:v>123371232676.84001</c:v>
                </c:pt>
                <c:pt idx="4">
                  <c:v>133999996223.83</c:v>
                </c:pt>
                <c:pt idx="5">
                  <c:v>140667569948.54999</c:v>
                </c:pt>
                <c:pt idx="6">
                  <c:v>157879609882.22</c:v>
                </c:pt>
                <c:pt idx="7">
                  <c:v>189443273337.16998</c:v>
                </c:pt>
                <c:pt idx="8">
                  <c:v>212630417622.04001</c:v>
                </c:pt>
                <c:pt idx="9">
                  <c:v>232838793888.10999</c:v>
                </c:pt>
                <c:pt idx="10">
                  <c:v>39626020549.150002</c:v>
                </c:pt>
              </c:numCache>
            </c:numRef>
          </c:val>
          <c:extLst>
            <c:ext xmlns:c16="http://schemas.microsoft.com/office/drawing/2014/chart" uri="{C3380CC4-5D6E-409C-BE32-E72D297353CC}">
              <c16:uniqueId val="{00000001-035C-4E02-8C81-955B2A4F6364}"/>
            </c:ext>
          </c:extLst>
        </c:ser>
        <c:dLbls>
          <c:showLegendKey val="0"/>
          <c:showVal val="0"/>
          <c:showCatName val="0"/>
          <c:showSerName val="0"/>
          <c:showPercent val="0"/>
          <c:showBubbleSize val="0"/>
        </c:dLbls>
        <c:gapWidth val="33"/>
        <c:overlap val="-6"/>
        <c:axId val="409621016"/>
        <c:axId val="409621408"/>
      </c:barChart>
      <c:catAx>
        <c:axId val="409621016"/>
        <c:scaling>
          <c:orientation val="minMax"/>
        </c:scaling>
        <c:delete val="0"/>
        <c:axPos val="b"/>
        <c:numFmt formatCode="General" sourceLinked="1"/>
        <c:majorTickMark val="none"/>
        <c:minorTickMark val="none"/>
        <c:tickLblPos val="low"/>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408"/>
        <c:crosses val="autoZero"/>
        <c:auto val="1"/>
        <c:lblAlgn val="ctr"/>
        <c:lblOffset val="100"/>
        <c:noMultiLvlLbl val="0"/>
      </c:catAx>
      <c:valAx>
        <c:axId val="409621408"/>
        <c:scaling>
          <c:orientation val="minMax"/>
        </c:scaling>
        <c:delete val="0"/>
        <c:axPos val="l"/>
        <c:numFmt formatCode="#,##0.00_);[Red]\(#,##0.00\)" sourceLinked="1"/>
        <c:majorTickMark val="none"/>
        <c:minorTickMark val="none"/>
        <c:tickLblPos val="none"/>
        <c:spPr>
          <a:noFill/>
          <a:ln w="9525" cap="flat" cmpd="sng" algn="ctr">
            <a:solidFill>
              <a:schemeClr val="bg1"/>
            </a:solidFill>
            <a:prstDash val="solid"/>
            <a:round/>
          </a:ln>
          <a:effectLst/>
        </c:spPr>
        <c:txPr>
          <a:bodyPr rot="-60000000" spcFirstLastPara="1" vertOverflow="ellipsis" vert="horz" wrap="square" anchor="ctr" anchorCtr="1"/>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9621016"/>
        <c:crosses val="autoZero"/>
        <c:crossBetween val="between"/>
        <c:dispUnits>
          <c:builtInUnit val="millions"/>
          <c:dispUnitsLbl>
            <c:layout>
              <c:manualLayout>
                <c:xMode val="edge"/>
                <c:yMode val="edge"/>
                <c:x val="7.6274863796122246E-3"/>
                <c:y val="0.44578457085209094"/>
              </c:manualLayout>
            </c:layout>
            <c:spPr>
              <a:noFill/>
              <a:ln>
                <a:noFill/>
              </a:ln>
              <a:effectLst/>
            </c:spPr>
            <c:txPr>
              <a:bodyPr rot="-5400000" spcFirstLastPara="1" vertOverflow="ellipsis" vert="horz" wrap="square" anchor="ctr" anchorCtr="1"/>
              <a:lstStyle/>
              <a:p>
                <a:pPr>
                  <a:defRPr sz="2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b"/>
      <c:layout>
        <c:manualLayout>
          <c:xMode val="edge"/>
          <c:yMode val="edge"/>
          <c:x val="0.14228855615220817"/>
          <c:y val="4.8223805724611483E-2"/>
          <c:w val="0.63612989219507987"/>
          <c:h val="3.61562883564510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1.3968253968253968E-2"/>
          <c:y val="0.23927672955974844"/>
          <c:w val="0.97333333333333338"/>
          <c:h val="0.61583840934977463"/>
        </c:manualLayout>
      </c:layout>
      <c:barChart>
        <c:barDir val="col"/>
        <c:grouping val="clustered"/>
        <c:varyColors val="0"/>
        <c:ser>
          <c:idx val="0"/>
          <c:order val="0"/>
          <c:tx>
            <c:strRef>
              <c:f>'IV.1.4. Recaudo x sector'!$B$4</c:f>
              <c:strCache>
                <c:ptCount val="1"/>
                <c:pt idx="0">
                  <c:v>Sector  Público</c:v>
                </c:pt>
              </c:strCache>
            </c:strRef>
          </c:tx>
          <c:spPr>
            <a:solidFill>
              <a:schemeClr val="accent1"/>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'IV.1.4. Recaudo x sector'!$B$5:$B$15</c:f>
              <c:numCache>
                <c:formatCode>_(* #,##0.00_);_(* \(#,##0.00\);_(* "-"??_);_(@_)</c:formatCode>
                <c:ptCount val="11"/>
                <c:pt idx="0">
                  <c:v>29250900435.389999</c:v>
                </c:pt>
                <c:pt idx="1">
                  <c:v>33197918782.480003</c:v>
                </c:pt>
                <c:pt idx="2">
                  <c:v>37563341220.540001</c:v>
                </c:pt>
                <c:pt idx="3">
                  <c:v>42779387567.769997</c:v>
                </c:pt>
                <c:pt idx="4">
                  <c:v>46474324202.029999</c:v>
                </c:pt>
                <c:pt idx="5">
                  <c:v>51494714927.979996</c:v>
                </c:pt>
                <c:pt idx="6">
                  <c:v>53978644084.049988</c:v>
                </c:pt>
                <c:pt idx="7">
                  <c:v>64772307526.060005</c:v>
                </c:pt>
                <c:pt idx="8">
                  <c:v>69507971864.880005</c:v>
                </c:pt>
                <c:pt idx="9">
                  <c:v>75792423848.719986</c:v>
                </c:pt>
                <c:pt idx="10">
                  <c:v>12958407134.639999</c:v>
                </c:pt>
              </c:numCache>
            </c:numRef>
          </c:val>
          <c:extLst>
            <c:ext xmlns:c16="http://schemas.microsoft.com/office/drawing/2014/chart" uri="{C3380CC4-5D6E-409C-BE32-E72D297353CC}">
              <c16:uniqueId val="{00000000-13C0-4622-ACE5-F7FC876064C4}"/>
            </c:ext>
          </c:extLst>
        </c:ser>
        <c:ser>
          <c:idx val="1"/>
          <c:order val="1"/>
          <c:tx>
            <c:strRef>
              <c:f>'IV.1.4. Recaudo x sector'!$C$4</c:f>
              <c:strCache>
                <c:ptCount val="1"/>
                <c:pt idx="0">
                  <c:v>Sector Privado</c:v>
                </c:pt>
              </c:strCache>
            </c:strRef>
          </c:tx>
          <c:spPr>
            <a:solidFill>
              <a:schemeClr val="accent3"/>
            </a:solidFill>
            <a:ln>
              <a:noFill/>
            </a:ln>
            <a:effectLst/>
          </c:spPr>
          <c:invertIfNegative val="0"/>
          <c:dLbls>
            <c:numFmt formatCode="#,##0.00" sourceLinked="0"/>
            <c:spPr>
              <a:noFill/>
              <a:ln>
                <a:noFill/>
              </a:ln>
              <a:effectLst/>
            </c:spPr>
            <c:txPr>
              <a:bodyPr rot="-5400000" spcFirstLastPara="1" vertOverflow="ellipsis" wrap="square" anchor="ctr" anchorCtr="1"/>
              <a:lstStyle/>
              <a:p>
                <a:pPr>
                  <a:defRPr sz="105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'IV.1.4. Recaudo x sector'!$C$5:$C$15</c:f>
              <c:numCache>
                <c:formatCode>_(* #,##0.00_);_(* \(#,##0.00\);_(* "-"??_);_(@_)</c:formatCode>
                <c:ptCount val="11"/>
                <c:pt idx="0">
                  <c:v>49801471613.939987</c:v>
                </c:pt>
                <c:pt idx="1">
                  <c:v>55851245438.969994</c:v>
                </c:pt>
                <c:pt idx="2">
                  <c:v>62094410132.149994</c:v>
                </c:pt>
                <c:pt idx="3">
                  <c:v>70074621814.729996</c:v>
                </c:pt>
                <c:pt idx="4">
                  <c:v>76436493567.029984</c:v>
                </c:pt>
                <c:pt idx="5">
                  <c:v>69903275637.529999</c:v>
                </c:pt>
                <c:pt idx="6">
                  <c:v>85663651015.01001</c:v>
                </c:pt>
                <c:pt idx="7">
                  <c:v>103754040948.02998</c:v>
                </c:pt>
                <c:pt idx="8">
                  <c:v>119949915484.78999</c:v>
                </c:pt>
                <c:pt idx="9">
                  <c:v>135778582924.50003</c:v>
                </c:pt>
                <c:pt idx="10">
                  <c:v>23002243700.630001</c:v>
                </c:pt>
              </c:numCache>
            </c:numRef>
          </c:val>
          <c:extLst>
            <c:ext xmlns:c16="http://schemas.microsoft.com/office/drawing/2014/chart" uri="{C3380CC4-5D6E-409C-BE32-E72D297353CC}">
              <c16:uniqueId val="{00000001-13C0-4622-ACE5-F7FC876064C4}"/>
            </c:ext>
          </c:extLst>
        </c:ser>
        <c:ser>
          <c:idx val="2"/>
          <c:order val="2"/>
          <c:tx>
            <c:strRef>
              <c:f>'IV.1.4. Recaudo x sector'!$D$4</c:f>
              <c:strCache>
                <c:ptCount val="1"/>
                <c:pt idx="0">
                  <c:v>PE_Aportes Extraordinario Persona</c:v>
                </c:pt>
              </c:strCache>
            </c:strRef>
          </c:tx>
          <c:spPr>
            <a:solidFill>
              <a:schemeClr val="accent5"/>
            </a:solidFill>
            <a:ln>
              <a:noFill/>
            </a:ln>
            <a:effectLst/>
          </c:spPr>
          <c:invertIfNegative val="0"/>
          <c:cat>
            <c:strRef>
              <c:f>'IV.1.4. Recaudo x sector'!$A$5:$A$15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'IV.1.4. Recaudo x sector'!$D$5:$D$15</c:f>
              <c:numCache>
                <c:formatCode>_(* #,##0.00_);_(* \(#,##0.00\);_(* "-"??_);_(@_)</c:formatCode>
                <c:ptCount val="11"/>
                <c:pt idx="0">
                  <c:v>0</c:v>
                </c:pt>
                <c:pt idx="2">
                  <c:v>0</c:v>
                </c:pt>
                <c:pt idx="3">
                  <c:v>0</c:v>
                </c:pt>
                <c:pt idx="4">
                  <c:v>0</c:v>
                </c:pt>
                <c:pt idx="5">
                  <c:v>0</c:v>
                </c:pt>
                <c:pt idx="6">
                  <c:v>233614.27</c:v>
                </c:pt>
                <c:pt idx="7">
                  <c:v>7225756.8099999996</c:v>
                </c:pt>
                <c:pt idx="8">
                  <c:v>19354551.170000002</c:v>
                </c:pt>
                <c:pt idx="9">
                  <c:v>47570958.620000005</c:v>
                </c:pt>
                <c:pt idx="10">
                  <c:v>14065925.119999999</c:v>
                </c:pt>
              </c:numCache>
            </c:numRef>
          </c:val>
          <c:extLst>
            <c:ext xmlns:c16="http://schemas.microsoft.com/office/drawing/2014/chart" uri="{C3380CC4-5D6E-409C-BE32-E72D297353CC}">
              <c16:uniqueId val="{00000002-13C0-4622-ACE5-F7FC876064C4}"/>
            </c:ext>
          </c:extLst>
        </c:ser>
        <c:dLbls>
          <c:showLegendKey val="0"/>
          <c:showVal val="0"/>
          <c:showCatName val="0"/>
          <c:showSerName val="0"/>
          <c:showPercent val="0"/>
          <c:showBubbleSize val="0"/>
        </c:dLbls>
        <c:gapWidth val="44"/>
        <c:axId val="159155631"/>
        <c:axId val="159166031"/>
      </c:barChart>
      <c:catAx>
        <c:axId val="15915563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crossAx val="159166031"/>
        <c:crosses val="autoZero"/>
        <c:auto val="1"/>
        <c:lblAlgn val="ctr"/>
        <c:lblOffset val="100"/>
        <c:noMultiLvlLbl val="0"/>
      </c:catAx>
      <c:valAx>
        <c:axId val="159166031"/>
        <c:scaling>
          <c:orientation val="minMax"/>
        </c:scaling>
        <c:delete val="1"/>
        <c:axPos val="l"/>
        <c:numFmt formatCode="_(* #,##0.00_);_(* \(#,##0.00\);_(* &quot;-&quot;??_);_(@_)" sourceLinked="1"/>
        <c:majorTickMark val="none"/>
        <c:minorTickMark val="none"/>
        <c:tickLblPos val="nextTo"/>
        <c:crossAx val="159155631"/>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160" b="1" i="0" u="none" strike="noStrike" kern="1200" baseline="0">
                <a:solidFill>
                  <a:srgbClr val="1F497D"/>
                </a:solidFill>
                <a:latin typeface="Arial" panose="020B0604020202020204" pitchFamily="34" charset="0"/>
                <a:ea typeface="+mn-ea"/>
                <a:cs typeface="Arial" panose="020B0604020202020204" pitchFamily="34" charset="0"/>
              </a:rPr>
              <a:t>Porcentajes de Empresas y Empleados Activos por Rango de Empleados</a:t>
            </a:r>
          </a:p>
        </c:rich>
      </c:tx>
      <c:overlay val="0"/>
      <c:spPr>
        <a:noFill/>
        <a:ln>
          <a:noFill/>
        </a:ln>
        <a:effectLst/>
      </c:spPr>
      <c:txPr>
        <a:bodyPr rot="0" spcFirstLastPara="1" vertOverflow="ellipsis" vert="horz" wrap="square" anchor="ctr" anchorCtr="1"/>
        <a:lstStyle/>
        <a:p>
          <a:pPr>
            <a:defRPr sz="20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3322812635847619E-2"/>
          <c:y val="0.16535023773039559"/>
          <c:w val="0.96319964941494562"/>
          <c:h val="0.64335971444281403"/>
        </c:manualLayout>
      </c:layout>
      <c:lineChart>
        <c:grouping val="standard"/>
        <c:varyColors val="0"/>
        <c:ser>
          <c:idx val="0"/>
          <c:order val="0"/>
          <c:tx>
            <c:strRef>
              <c:f>' II.4.Empr x No. de empl'!$C$4</c:f>
              <c:strCache>
                <c:ptCount val="1"/>
                <c:pt idx="0">
                  <c:v>% Empresas por rango</c:v>
                </c:pt>
              </c:strCache>
            </c:strRef>
          </c:tx>
          <c:spPr>
            <a:ln w="28575" cap="rnd">
              <a:solidFill>
                <a:schemeClr val="accent1"/>
              </a:solidFill>
              <a:round/>
            </a:ln>
            <a:effectLst/>
          </c:spPr>
          <c:marker>
            <c:symbol val="circle"/>
            <c:size val="7"/>
            <c:spPr>
              <a:solidFill>
                <a:srgbClr val="00B0F0"/>
              </a:solidFill>
              <a:ln w="9525">
                <a:solidFill>
                  <a:schemeClr val="accent1"/>
                </a:solidFill>
              </a:ln>
              <a:effectLst/>
            </c:spPr>
          </c:marker>
          <c:dLbls>
            <c:dLbl>
              <c:idx val="1"/>
              <c:layout>
                <c:manualLayout>
                  <c:x val="-2.5903910243233255E-3"/>
                  <c:y val="-2.69163867258378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F2CD-473F-90D3-C8D707CA28EA}"/>
                </c:ext>
              </c:extLst>
            </c:dLbl>
            <c:dLbl>
              <c:idx val="3"/>
              <c:layout>
                <c:manualLayout>
                  <c:x val="-4.5076489014190119E-2"/>
                  <c:y val="2.513436146122017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2CD-473F-90D3-C8D707CA28EA}"/>
                </c:ext>
              </c:extLst>
            </c:dLbl>
            <c:dLbl>
              <c:idx val="4"/>
              <c:layout>
                <c:manualLayout>
                  <c:x val="-2.6197660436279746E-2"/>
                  <c:y val="-2.26251996077788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2CD-473F-90D3-C8D707CA28EA}"/>
                </c:ext>
              </c:extLst>
            </c:dLbl>
            <c:dLbl>
              <c:idx val="6"/>
              <c:layout>
                <c:manualLayout>
                  <c:x val="-3.5967144285877092E-2"/>
                  <c:y val="-2.7865854111801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rgbClr val="0070C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empl'!$C$5:$C$13</c:f>
              <c:numCache>
                <c:formatCode>0.0%</c:formatCode>
                <c:ptCount val="9"/>
                <c:pt idx="0">
                  <c:v>0.61881757120793079</c:v>
                </c:pt>
                <c:pt idx="1">
                  <c:v>0.17315290399051758</c:v>
                </c:pt>
                <c:pt idx="2">
                  <c:v>0.10014008117524514</c:v>
                </c:pt>
                <c:pt idx="3">
                  <c:v>6.8145899931755322E-2</c:v>
                </c:pt>
                <c:pt idx="4">
                  <c:v>1.8731367407779892E-2</c:v>
                </c:pt>
                <c:pt idx="5">
                  <c:v>1.6091376028159909E-2</c:v>
                </c:pt>
                <c:pt idx="6">
                  <c:v>2.4155023167271293E-3</c:v>
                </c:pt>
                <c:pt idx="7">
                  <c:v>2.4244818792428435E-3</c:v>
                </c:pt>
                <c:pt idx="8">
                  <c:v>8.0816062641428103E-5</c:v>
                </c:pt>
              </c:numCache>
            </c:numRef>
          </c:val>
          <c:smooth val="0"/>
          <c:extLst>
            <c:ext xmlns:c16="http://schemas.microsoft.com/office/drawing/2014/chart" uri="{C3380CC4-5D6E-409C-BE32-E72D297353CC}">
              <c16:uniqueId val="{00000000-F2CD-473F-90D3-C8D707CA28EA}"/>
            </c:ext>
          </c:extLst>
        </c:ser>
        <c:ser>
          <c:idx val="1"/>
          <c:order val="1"/>
          <c:tx>
            <c:strRef>
              <c:f>' II.4.Empr x No. de empl'!$E$4</c:f>
              <c:strCache>
                <c:ptCount val="1"/>
                <c:pt idx="0">
                  <c:v>% Empleados por rango</c:v>
                </c:pt>
              </c:strCache>
            </c:strRef>
          </c:tx>
          <c:spPr>
            <a:ln w="28575" cap="rnd">
              <a:solidFill>
                <a:schemeClr val="accent3"/>
              </a:solidFill>
              <a:round/>
            </a:ln>
            <a:effectLst/>
          </c:spPr>
          <c:marker>
            <c:symbol val="circle"/>
            <c:size val="7"/>
            <c:spPr>
              <a:solidFill>
                <a:srgbClr val="FFFF00"/>
              </a:solidFill>
              <a:ln w="9525">
                <a:solidFill>
                  <a:schemeClr val="accent3"/>
                </a:solidFill>
              </a:ln>
              <a:effectLst/>
            </c:spPr>
          </c:marker>
          <c:dLbls>
            <c:dLbl>
              <c:idx val="0"/>
              <c:layout>
                <c:manualLayout>
                  <c:x val="-3.3281171188760415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CD-473F-90D3-C8D707CA28EA}"/>
                </c:ext>
              </c:extLst>
            </c:dLbl>
            <c:dLbl>
              <c:idx val="1"/>
              <c:layout>
                <c:manualLayout>
                  <c:x val="-3.1725615687642497E-2"/>
                  <c:y val="2.24508772824995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2CD-473F-90D3-C8D707CA28EA}"/>
                </c:ext>
              </c:extLst>
            </c:dLbl>
            <c:dLbl>
              <c:idx val="2"/>
              <c:layout>
                <c:manualLayout>
                  <c:x val="-2.8614504685406716E-2"/>
                  <c:y val="2.48688398120767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2CD-473F-90D3-C8D707CA28EA}"/>
                </c:ext>
              </c:extLst>
            </c:dLbl>
            <c:dLbl>
              <c:idx val="4"/>
              <c:layout>
                <c:manualLayout>
                  <c:x val="-4.0585561933042524E-2"/>
                  <c:y val="-4.64804832079428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2CD-473F-90D3-C8D707CA28EA}"/>
                </c:ext>
              </c:extLst>
            </c:dLbl>
            <c:dLbl>
              <c:idx val="6"/>
              <c:layout>
                <c:manualLayout>
                  <c:x val="-3.7136287095547726E-2"/>
                  <c:y val="-5.23725872209124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2CD-473F-90D3-C8D707CA28EA}"/>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II.4.Empr x No. de empl'!$A$5:$A$13</c:f>
              <c:strCache>
                <c:ptCount val="9"/>
                <c:pt idx="0">
                  <c:v>1 y 5 </c:v>
                </c:pt>
                <c:pt idx="1">
                  <c:v> 6 y 10 </c:v>
                </c:pt>
                <c:pt idx="2">
                  <c:v> 11 y 20  </c:v>
                </c:pt>
                <c:pt idx="3">
                  <c:v> 21 y 50 </c:v>
                </c:pt>
                <c:pt idx="4">
                  <c:v> 51 y 100  </c:v>
                </c:pt>
                <c:pt idx="5">
                  <c:v> 101 y 500  </c:v>
                </c:pt>
                <c:pt idx="6">
                  <c:v> 501 y 1,000 </c:v>
                </c:pt>
                <c:pt idx="7">
                  <c:v> 1,001 y 10,000  </c:v>
                </c:pt>
                <c:pt idx="8">
                  <c:v> Mas de 10,000 </c:v>
                </c:pt>
              </c:strCache>
            </c:strRef>
          </c:cat>
          <c:val>
            <c:numRef>
              <c:f>' II.4.Empr x No. de empl'!$E$5:$E$13</c:f>
              <c:numCache>
                <c:formatCode>0.0%</c:formatCode>
                <c:ptCount val="9"/>
                <c:pt idx="0">
                  <c:v>6.8296879561348958E-2</c:v>
                </c:pt>
                <c:pt idx="1">
                  <c:v>5.8028688108444283E-2</c:v>
                </c:pt>
                <c:pt idx="2">
                  <c:v>6.3759328950207528E-2</c:v>
                </c:pt>
                <c:pt idx="3">
                  <c:v>9.5169571122139446E-2</c:v>
                </c:pt>
                <c:pt idx="4">
                  <c:v>5.8265878254026682E-2</c:v>
                </c:pt>
                <c:pt idx="5">
                  <c:v>0.14829183431276732</c:v>
                </c:pt>
                <c:pt idx="6">
                  <c:v>7.6412510947237486E-2</c:v>
                </c:pt>
                <c:pt idx="7">
                  <c:v>0.2474135168238415</c:v>
                </c:pt>
                <c:pt idx="8">
                  <c:v>0.18436179191998681</c:v>
                </c:pt>
              </c:numCache>
            </c:numRef>
          </c:val>
          <c:smooth val="0"/>
          <c:extLst>
            <c:ext xmlns:c16="http://schemas.microsoft.com/office/drawing/2014/chart" uri="{C3380CC4-5D6E-409C-BE32-E72D297353CC}">
              <c16:uniqueId val="{00000001-F2CD-473F-90D3-C8D707CA28EA}"/>
            </c:ext>
          </c:extLst>
        </c:ser>
        <c:dLbls>
          <c:showLegendKey val="0"/>
          <c:showVal val="0"/>
          <c:showCatName val="0"/>
          <c:showSerName val="0"/>
          <c:showPercent val="0"/>
          <c:showBubbleSize val="0"/>
        </c:dLbls>
        <c:marker val="1"/>
        <c:smooth val="0"/>
        <c:axId val="920806415"/>
        <c:axId val="920805167"/>
      </c:lineChart>
      <c:catAx>
        <c:axId val="9208064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920805167"/>
        <c:crosses val="autoZero"/>
        <c:auto val="1"/>
        <c:lblAlgn val="ctr"/>
        <c:lblOffset val="100"/>
        <c:noMultiLvlLbl val="0"/>
      </c:catAx>
      <c:valAx>
        <c:axId val="920805167"/>
        <c:scaling>
          <c:orientation val="minMax"/>
        </c:scaling>
        <c:delete val="1"/>
        <c:axPos val="l"/>
        <c:numFmt formatCode="0.0%" sourceLinked="1"/>
        <c:majorTickMark val="none"/>
        <c:minorTickMark val="none"/>
        <c:tickLblPos val="nextTo"/>
        <c:crossAx val="920806415"/>
        <c:crosses val="autoZero"/>
        <c:crossBetween val="between"/>
      </c:valAx>
      <c:spPr>
        <a:noFill/>
        <a:ln>
          <a:noFill/>
        </a:ln>
        <a:effectLst/>
      </c:spPr>
    </c:plotArea>
    <c:legend>
      <c:legendPos val="b"/>
      <c:layout>
        <c:manualLayout>
          <c:xMode val="edge"/>
          <c:yMode val="edge"/>
          <c:x val="8.9941777193067354E-2"/>
          <c:y val="0.10175535622869887"/>
          <c:w val="0.80047135192988572"/>
          <c:h val="4.1336135950728742E-2"/>
        </c:manualLayout>
      </c:layout>
      <c:overlay val="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0"/>
      <c:rAngAx val="0"/>
    </c:view3D>
    <c:floor>
      <c:thickness val="0"/>
    </c:floor>
    <c:sideWall>
      <c:thickness val="0"/>
    </c:sideWall>
    <c:backWall>
      <c:thickness val="0"/>
    </c:backWall>
    <c:plotArea>
      <c:layout>
        <c:manualLayout>
          <c:layoutTarget val="inner"/>
          <c:xMode val="edge"/>
          <c:yMode val="edge"/>
          <c:x val="4.7940211789471417E-3"/>
          <c:y val="0.15604905906556835"/>
          <c:w val="0.97806515061158505"/>
          <c:h val="0.66643154560445805"/>
        </c:manualLayout>
      </c:layout>
      <c:bar3DChart>
        <c:barDir val="col"/>
        <c:grouping val="standard"/>
        <c:varyColors val="0"/>
        <c:ser>
          <c:idx val="0"/>
          <c:order val="0"/>
          <c:tx>
            <c:strRef>
              <c:f>'IV.1.5 Rec. x origen'!$B$4</c:f>
              <c:strCache>
                <c:ptCount val="1"/>
                <c:pt idx="0">
                  <c:v>Trabajador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Feb.2025</c:v>
                </c:pt>
              </c:strCache>
            </c:strRef>
          </c:cat>
          <c:val>
            <c:numRef>
              <c:f>'IV.1.5 Rec. x origen'!$B$5:$B$21</c:f>
              <c:numCache>
                <c:formatCode>_(* #,##0.00_);_(* \(#,##0.00\);_(* "-"??_);_(@_)</c:formatCode>
                <c:ptCount val="17"/>
                <c:pt idx="0">
                  <c:v>2875916564.5526996</c:v>
                </c:pt>
                <c:pt idx="1">
                  <c:v>3539537183.8177495</c:v>
                </c:pt>
                <c:pt idx="2">
                  <c:v>3985135886.0018997</c:v>
                </c:pt>
                <c:pt idx="3">
                  <c:v>4455073541.0128489</c:v>
                </c:pt>
                <c:pt idx="4">
                  <c:v>5014781523.3548641</c:v>
                </c:pt>
                <c:pt idx="5">
                  <c:v>5948887373.8236008</c:v>
                </c:pt>
                <c:pt idx="6">
                  <c:v>7027415919.9548988</c:v>
                </c:pt>
                <c:pt idx="7">
                  <c:v>8336506624.0861492</c:v>
                </c:pt>
                <c:pt idx="8">
                  <c:v>9461406853.0067997</c:v>
                </c:pt>
                <c:pt idx="9">
                  <c:v>10705552247.853899</c:v>
                </c:pt>
                <c:pt idx="10">
                  <c:v>12192125456.814447</c:v>
                </c:pt>
                <c:pt idx="11">
                  <c:v>13261006424.580149</c:v>
                </c:pt>
                <c:pt idx="12">
                  <c:v>14675993754.4743</c:v>
                </c:pt>
                <c:pt idx="13">
                  <c:v>15383913563.95425</c:v>
                </c:pt>
                <c:pt idx="14">
                  <c:v>17603736357.49485</c:v>
                </c:pt>
                <c:pt idx="15">
                  <c:v>19809771981.490799</c:v>
                </c:pt>
                <c:pt idx="16">
                  <c:v>21600840796.885193</c:v>
                </c:pt>
              </c:numCache>
            </c:numRef>
          </c:val>
          <c:extLst>
            <c:ext xmlns:c16="http://schemas.microsoft.com/office/drawing/2014/chart" uri="{C3380CC4-5D6E-409C-BE32-E72D297353CC}">
              <c16:uniqueId val="{00000000-6147-4820-B25A-7F621268FBD9}"/>
            </c:ext>
          </c:extLst>
        </c:ser>
        <c:ser>
          <c:idx val="1"/>
          <c:order val="1"/>
          <c:tx>
            <c:strRef>
              <c:f>'IV.1.5 Rec. x origen'!$C$4</c:f>
              <c:strCache>
                <c:ptCount val="1"/>
                <c:pt idx="0">
                  <c:v>Trabajador Sector Privado</c:v>
                </c:pt>
              </c:strCache>
            </c:strRef>
          </c:tx>
          <c:spPr>
            <a:solidFill>
              <a:schemeClr val="bg1">
                <a:lumMod val="50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Feb.2025</c:v>
                </c:pt>
              </c:strCache>
            </c:strRef>
          </c:cat>
          <c:val>
            <c:numRef>
              <c:f>'IV.1.5 Rec. x origen'!$C$5:$C$21</c:f>
              <c:numCache>
                <c:formatCode>_(* #,##0.00_);_(* \(#,##0.00\);_(* "-"??_);_(@_)</c:formatCode>
                <c:ptCount val="17"/>
                <c:pt idx="0">
                  <c:v>6551360475.0592489</c:v>
                </c:pt>
                <c:pt idx="1">
                  <c:v>7254202449.8704491</c:v>
                </c:pt>
                <c:pt idx="2">
                  <c:v>8442290850.7881002</c:v>
                </c:pt>
                <c:pt idx="3">
                  <c:v>9628453631.5015488</c:v>
                </c:pt>
                <c:pt idx="4">
                  <c:v>10678895184.422285</c:v>
                </c:pt>
                <c:pt idx="5">
                  <c:v>11573768651.720398</c:v>
                </c:pt>
                <c:pt idx="6">
                  <c:v>12900038560.688999</c:v>
                </c:pt>
                <c:pt idx="7">
                  <c:v>14193419409.972895</c:v>
                </c:pt>
                <c:pt idx="8">
                  <c:v>15917604950.106447</c:v>
                </c:pt>
                <c:pt idx="9">
                  <c:v>17696906887.662746</c:v>
                </c:pt>
                <c:pt idx="10">
                  <c:v>19971267217.198051</c:v>
                </c:pt>
                <c:pt idx="11">
                  <c:v>21768578525.677795</c:v>
                </c:pt>
                <c:pt idx="12">
                  <c:v>19922433556.696049</c:v>
                </c:pt>
                <c:pt idx="13">
                  <c:v>24414140539.277851</c:v>
                </c:pt>
                <c:pt idx="14">
                  <c:v>26115658487.048393</c:v>
                </c:pt>
                <c:pt idx="15">
                  <c:v>34185725913.165146</c:v>
                </c:pt>
                <c:pt idx="16">
                  <c:v>38696896133.482506</c:v>
                </c:pt>
              </c:numCache>
            </c:numRef>
          </c:val>
          <c:extLst>
            <c:ext xmlns:c16="http://schemas.microsoft.com/office/drawing/2014/chart" uri="{C3380CC4-5D6E-409C-BE32-E72D297353CC}">
              <c16:uniqueId val="{00000001-6147-4820-B25A-7F621268FBD9}"/>
            </c:ext>
          </c:extLst>
        </c:ser>
        <c:ser>
          <c:idx val="2"/>
          <c:order val="2"/>
          <c:tx>
            <c:strRef>
              <c:f>'IV.1.5 Rec. x origen'!$D$4</c:f>
              <c:strCache>
                <c:ptCount val="1"/>
                <c:pt idx="0">
                  <c:v> Empleador Sector Público</c:v>
                </c:pt>
              </c:strCache>
            </c:strRef>
          </c:tx>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Feb.2025</c:v>
                </c:pt>
              </c:strCache>
            </c:strRef>
          </c:cat>
          <c:val>
            <c:numRef>
              <c:f>'IV.1.5 Rec. x origen'!$D$5:$D$21</c:f>
              <c:numCache>
                <c:formatCode>_(* #,##0.00_);_(* \(#,##0.00\);_(* "-"??_);_(@_)</c:formatCode>
                <c:ptCount val="17"/>
                <c:pt idx="0">
                  <c:v>7215018749.6672993</c:v>
                </c:pt>
                <c:pt idx="1">
                  <c:v>8879891531.3322487</c:v>
                </c:pt>
                <c:pt idx="2">
                  <c:v>9997797047.3381004</c:v>
                </c:pt>
                <c:pt idx="3">
                  <c:v>11176763444.997149</c:v>
                </c:pt>
                <c:pt idx="4">
                  <c:v>12580943119.995537</c:v>
                </c:pt>
                <c:pt idx="5">
                  <c:v>14924401657.136402</c:v>
                </c:pt>
                <c:pt idx="6">
                  <c:v>17630183799.185101</c:v>
                </c:pt>
                <c:pt idx="7">
                  <c:v>20914393811.303848</c:v>
                </c:pt>
                <c:pt idx="8">
                  <c:v>23736511929.473202</c:v>
                </c:pt>
                <c:pt idx="9">
                  <c:v>26857788972.6861</c:v>
                </c:pt>
                <c:pt idx="10">
                  <c:v>30587262110.955547</c:v>
                </c:pt>
                <c:pt idx="11">
                  <c:v>33268840679.20985</c:v>
                </c:pt>
                <c:pt idx="12">
                  <c:v>36818721173.505692</c:v>
                </c:pt>
                <c:pt idx="13">
                  <c:v>38594730520.095749</c:v>
                </c:pt>
                <c:pt idx="14">
                  <c:v>44163759633.715157</c:v>
                </c:pt>
                <c:pt idx="15">
                  <c:v>49698199883.389198</c:v>
                </c:pt>
                <c:pt idx="16">
                  <c:v>54191583051.834801</c:v>
                </c:pt>
              </c:numCache>
            </c:numRef>
          </c:val>
          <c:extLst>
            <c:ext xmlns:c16="http://schemas.microsoft.com/office/drawing/2014/chart" uri="{C3380CC4-5D6E-409C-BE32-E72D297353CC}">
              <c16:uniqueId val="{00000002-6147-4820-B25A-7F621268FBD9}"/>
            </c:ext>
          </c:extLst>
        </c:ser>
        <c:ser>
          <c:idx val="3"/>
          <c:order val="3"/>
          <c:tx>
            <c:strRef>
              <c:f>'IV.1.5 Rec. x origen'!$E$4</c:f>
              <c:strCache>
                <c:ptCount val="1"/>
                <c:pt idx="0">
                  <c:v>Empleador  Sector Privado</c:v>
                </c:pt>
              </c:strCache>
            </c:strRef>
          </c:tx>
          <c:spPr>
            <a:solidFill>
              <a:schemeClr val="bg1">
                <a:lumMod val="75000"/>
              </a:schemeClr>
            </a:solidFill>
          </c:spPr>
          <c:invertIfNegative val="0"/>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Feb.2025</c:v>
                </c:pt>
              </c:strCache>
            </c:strRef>
          </c:cat>
          <c:val>
            <c:numRef>
              <c:f>'IV.1.5 Rec. x origen'!$E$5:$E$21</c:f>
              <c:numCache>
                <c:formatCode>_(* #,##0.00_);_(* \(#,##0.00\);_(* "-"??_);_(@_)</c:formatCode>
                <c:ptCount val="17"/>
                <c:pt idx="0">
                  <c:v>16435869261.990749</c:v>
                </c:pt>
                <c:pt idx="1">
                  <c:v>18199139479.49955</c:v>
                </c:pt>
                <c:pt idx="2">
                  <c:v>21179782309.871902</c:v>
                </c:pt>
                <c:pt idx="3">
                  <c:v>24155594198.328449</c:v>
                </c:pt>
                <c:pt idx="4">
                  <c:v>26790912480.217316</c:v>
                </c:pt>
                <c:pt idx="5">
                  <c:v>29035945915.719597</c:v>
                </c:pt>
                <c:pt idx="6">
                  <c:v>32363254634.710999</c:v>
                </c:pt>
                <c:pt idx="7">
                  <c:v>35608052203.967087</c:v>
                </c:pt>
                <c:pt idx="8">
                  <c:v>39933640488.863541</c:v>
                </c:pt>
                <c:pt idx="9">
                  <c:v>44397503244.487244</c:v>
                </c:pt>
                <c:pt idx="10">
                  <c:v>50103354597.531952</c:v>
                </c:pt>
                <c:pt idx="11">
                  <c:v>54612398757.402191</c:v>
                </c:pt>
                <c:pt idx="12">
                  <c:v>49980842080.833946</c:v>
                </c:pt>
                <c:pt idx="13">
                  <c:v>61249510475.732155</c:v>
                </c:pt>
                <c:pt idx="14">
                  <c:v>65518230941.191589</c:v>
                </c:pt>
                <c:pt idx="15">
                  <c:v>85764189571.624847</c:v>
                </c:pt>
                <c:pt idx="16">
                  <c:v>97081686791.017517</c:v>
                </c:pt>
              </c:numCache>
            </c:numRef>
          </c:val>
          <c:extLst>
            <c:ext xmlns:c16="http://schemas.microsoft.com/office/drawing/2014/chart" uri="{C3380CC4-5D6E-409C-BE32-E72D297353CC}">
              <c16:uniqueId val="{00000003-6147-4820-B25A-7F621268FBD9}"/>
            </c:ext>
          </c:extLst>
        </c:ser>
        <c:ser>
          <c:idx val="4"/>
          <c:order val="4"/>
          <c:tx>
            <c:strRef>
              <c:f>'IV.1.5 Rec. x origen'!$G$4</c:f>
              <c:strCache>
                <c:ptCount val="1"/>
                <c:pt idx="0">
                  <c:v>Total Recaudo</c:v>
                </c:pt>
              </c:strCache>
            </c:strRef>
          </c:tx>
          <c:spPr>
            <a:solidFill>
              <a:srgbClr val="00539B"/>
            </a:solidFill>
          </c:spPr>
          <c:invertIfNegative val="0"/>
          <c:dLbls>
            <c:dLbl>
              <c:idx val="0"/>
              <c:layout>
                <c:manualLayout>
                  <c:x val="0"/>
                  <c:y val="-2.0176062063038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47-4820-B25A-7F621268FBD9}"/>
                </c:ext>
              </c:extLst>
            </c:dLbl>
            <c:dLbl>
              <c:idx val="1"/>
              <c:layout>
                <c:manualLayout>
                  <c:x val="1.4710192965007734E-3"/>
                  <c:y val="1.606708470570174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147-4820-B25A-7F621268FBD9}"/>
                </c:ext>
              </c:extLst>
            </c:dLbl>
            <c:dLbl>
              <c:idx val="2"/>
              <c:layout>
                <c:manualLayout>
                  <c:x val="0"/>
                  <c:y val="-6.91194411530115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47-4820-B25A-7F621268FBD9}"/>
                </c:ext>
              </c:extLst>
            </c:dLbl>
            <c:dLbl>
              <c:idx val="3"/>
              <c:layout>
                <c:manualLayout>
                  <c:x val="-4.2708194978681663E-17"/>
                  <c:y val="-7.02650026671321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147-4820-B25A-7F621268FBD9}"/>
                </c:ext>
              </c:extLst>
            </c:dLbl>
            <c:spPr>
              <a:noFill/>
              <a:ln>
                <a:noFill/>
              </a:ln>
              <a:effectLst/>
            </c:spPr>
            <c:txPr>
              <a:bodyPr rot="-5400000" vert="horz"/>
              <a:lstStyle/>
              <a:p>
                <a:pPr>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'IV.1.5 Rec. x origen'!$A$5:$A$21</c:f>
              <c:strCache>
                <c:ptCount val="17"/>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pt idx="16">
                  <c:v>Feb.2025</c:v>
                </c:pt>
              </c:strCache>
            </c:strRef>
          </c:cat>
          <c:val>
            <c:numRef>
              <c:f>'IV.1.5 Rec. x origen'!$G$5:$G$21</c:f>
              <c:numCache>
                <c:formatCode>_(* #,##0.00_);_(* \(#,##0.00\);_(* "-"??_);_(@_)</c:formatCode>
                <c:ptCount val="17"/>
                <c:pt idx="0">
                  <c:v>0</c:v>
                </c:pt>
                <c:pt idx="1">
                  <c:v>0</c:v>
                </c:pt>
                <c:pt idx="2">
                  <c:v>0</c:v>
                </c:pt>
                <c:pt idx="3">
                  <c:v>0</c:v>
                </c:pt>
                <c:pt idx="4">
                  <c:v>0</c:v>
                </c:pt>
                <c:pt idx="5">
                  <c:v>0</c:v>
                </c:pt>
                <c:pt idx="6">
                  <c:v>0</c:v>
                </c:pt>
                <c:pt idx="7">
                  <c:v>79052372049.329987</c:v>
                </c:pt>
                <c:pt idx="8">
                  <c:v>89049164221.449982</c:v>
                </c:pt>
                <c:pt idx="9">
                  <c:v>99657751352.689987</c:v>
                </c:pt>
                <c:pt idx="10">
                  <c:v>112854009382.5</c:v>
                </c:pt>
                <c:pt idx="11">
                  <c:v>122910824386.86998</c:v>
                </c:pt>
                <c:pt idx="12">
                  <c:v>121397990565.50998</c:v>
                </c:pt>
                <c:pt idx="13">
                  <c:v>139642528713.32999</c:v>
                </c:pt>
                <c:pt idx="14">
                  <c:v>153408611176.25998</c:v>
                </c:pt>
                <c:pt idx="15">
                  <c:v>189477241900.84</c:v>
                </c:pt>
                <c:pt idx="16">
                  <c:v>211618577731.84003</c:v>
                </c:pt>
              </c:numCache>
            </c:numRef>
          </c:val>
          <c:extLst>
            <c:ext xmlns:c16="http://schemas.microsoft.com/office/drawing/2014/chart" uri="{C3380CC4-5D6E-409C-BE32-E72D297353CC}">
              <c16:uniqueId val="{00000008-6147-4820-B25A-7F621268FBD9}"/>
            </c:ext>
          </c:extLst>
        </c:ser>
        <c:dLbls>
          <c:showLegendKey val="0"/>
          <c:showVal val="0"/>
          <c:showCatName val="0"/>
          <c:showSerName val="0"/>
          <c:showPercent val="0"/>
          <c:showBubbleSize val="0"/>
        </c:dLbls>
        <c:gapWidth val="75"/>
        <c:shape val="cylinder"/>
        <c:axId val="409623368"/>
        <c:axId val="409623760"/>
        <c:axId val="431714712"/>
      </c:bar3DChart>
      <c:catAx>
        <c:axId val="409623368"/>
        <c:scaling>
          <c:orientation val="minMax"/>
        </c:scaling>
        <c:delete val="0"/>
        <c:axPos val="b"/>
        <c:numFmt formatCode="General" sourceLinked="1"/>
        <c:majorTickMark val="none"/>
        <c:minorTickMark val="none"/>
        <c:tickLblPos val="nextTo"/>
        <c:txPr>
          <a:bodyPr/>
          <a:lstStyle/>
          <a:p>
            <a:pPr>
              <a:defRPr sz="1600">
                <a:solidFill>
                  <a:sysClr val="windowText" lastClr="000000"/>
                </a:solidFill>
              </a:defRPr>
            </a:pPr>
            <a:endParaRPr lang="es-DO"/>
          </a:p>
        </c:txPr>
        <c:crossAx val="409623760"/>
        <c:crosses val="autoZero"/>
        <c:auto val="1"/>
        <c:lblAlgn val="ctr"/>
        <c:lblOffset val="600"/>
        <c:tickLblSkip val="1"/>
        <c:noMultiLvlLbl val="0"/>
      </c:catAx>
      <c:valAx>
        <c:axId val="409623760"/>
        <c:scaling>
          <c:orientation val="minMax"/>
        </c:scaling>
        <c:delete val="1"/>
        <c:axPos val="l"/>
        <c:numFmt formatCode="_(* #,##0.00_);_(* \(#,##0.00\);_(* &quot;-&quot;??_);_(@_)" sourceLinked="1"/>
        <c:majorTickMark val="none"/>
        <c:minorTickMark val="none"/>
        <c:tickLblPos val="nextTo"/>
        <c:crossAx val="409623368"/>
        <c:crosses val="autoZero"/>
        <c:crossBetween val="between"/>
        <c:dispUnits>
          <c:builtInUnit val="billions"/>
          <c:dispUnitsLbl/>
        </c:dispUnits>
      </c:valAx>
      <c:serAx>
        <c:axId val="431714712"/>
        <c:scaling>
          <c:orientation val="minMax"/>
        </c:scaling>
        <c:delete val="1"/>
        <c:axPos val="b"/>
        <c:majorTickMark val="out"/>
        <c:minorTickMark val="none"/>
        <c:tickLblPos val="nextTo"/>
        <c:crossAx val="409623760"/>
        <c:crosses val="autoZero"/>
      </c:serAx>
    </c:plotArea>
    <c:legend>
      <c:legendPos val="l"/>
      <c:layout>
        <c:manualLayout>
          <c:xMode val="edge"/>
          <c:yMode val="edge"/>
          <c:x val="5.9897829465691513E-2"/>
          <c:y val="3.0725098756594821E-2"/>
          <c:w val="0.80791852262063457"/>
          <c:h val="5.8474084678809088E-2"/>
        </c:manualLayout>
      </c:layout>
      <c:overlay val="0"/>
      <c:txPr>
        <a:bodyPr/>
        <a:lstStyle/>
        <a:p>
          <a:pPr>
            <a:defRPr sz="1600"/>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b="1"/>
              <a:t>Fondos Pagados Anualmente por Cuentas al SFS del RC</a:t>
            </a:r>
          </a:p>
        </c:rich>
      </c:tx>
      <c:layout>
        <c:manualLayout>
          <c:xMode val="edge"/>
          <c:yMode val="edge"/>
          <c:x val="0.14153724269249512"/>
          <c:y val="4.807692307692308E-2"/>
        </c:manualLayout>
      </c:layout>
      <c:overlay val="0"/>
      <c:spPr>
        <a:noFill/>
        <a:ln>
          <a:noFill/>
        </a:ln>
        <a:effectLst/>
      </c:spPr>
      <c:txPr>
        <a:bodyPr rot="0" spcFirstLastPara="1" vertOverflow="ellipsis" vert="horz" wrap="square" anchor="ctr" anchorCtr="1"/>
        <a:lstStyle/>
        <a:p>
          <a:pPr>
            <a:defRPr sz="144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6592920740819248"/>
          <c:y val="0.183423682616596"/>
          <c:w val="0.66508827523628156"/>
          <c:h val="0.64250201897839698"/>
        </c:manualLayout>
      </c:layout>
      <c:barChart>
        <c:barDir val="bar"/>
        <c:grouping val="clustered"/>
        <c:varyColors val="0"/>
        <c:ser>
          <c:idx val="0"/>
          <c:order val="0"/>
          <c:tx>
            <c:strRef>
              <c:f>'IV.2.2. Pagos SFS A'!$D$4</c:f>
              <c:strCache>
                <c:ptCount val="1"/>
                <c:pt idx="0">
                  <c:v>Total</c:v>
                </c:pt>
              </c:strCache>
            </c:strRef>
          </c:tx>
          <c:spPr>
            <a:solidFill>
              <a:srgbClr val="0070C0"/>
            </a:solidFill>
            <a:ln>
              <a:noFill/>
            </a:ln>
            <a:effectLst/>
          </c:spPr>
          <c:invertIfNegative val="0"/>
          <c:dLbls>
            <c:dLbl>
              <c:idx val="0"/>
              <c:showLegendKey val="0"/>
              <c:showVal val="1"/>
              <c:showCatName val="0"/>
              <c:showSerName val="0"/>
              <c:showPercent val="0"/>
              <c:showBubbleSize val="0"/>
              <c:extLst>
                <c:ext xmlns:c15="http://schemas.microsoft.com/office/drawing/2012/chart" uri="{CE6537A1-D6FC-4f65-9D91-7224C49458BB}">
                  <c15:layout>
                    <c:manualLayout>
                      <c:w val="0.24645822397200351"/>
                      <c:h val="0.16645851560221639"/>
                    </c:manualLayout>
                  </c15:layout>
                </c:ext>
                <c:ext xmlns:c16="http://schemas.microsoft.com/office/drawing/2014/chart" uri="{C3380CC4-5D6E-409C-BE32-E72D297353CC}">
                  <c16:uniqueId val="{00000001-96AC-4F62-A3F1-B5E7502FE3ED}"/>
                </c:ext>
              </c:extLst>
            </c:dLbl>
            <c:dLbl>
              <c:idx val="1"/>
              <c:showLegendKey val="0"/>
              <c:showVal val="1"/>
              <c:showCatName val="0"/>
              <c:showSerName val="0"/>
              <c:showPercent val="0"/>
              <c:showBubbleSize val="0"/>
              <c:extLst>
                <c:ext xmlns:c15="http://schemas.microsoft.com/office/drawing/2012/chart" uri="{CE6537A1-D6FC-4f65-9D91-7224C49458BB}">
                  <c15:layout>
                    <c:manualLayout>
                      <c:w val="0.23544444444444446"/>
                      <c:h val="6.0115923009623796E-2"/>
                    </c:manualLayout>
                  </c15:layout>
                </c:ext>
                <c:ext xmlns:c16="http://schemas.microsoft.com/office/drawing/2014/chart" uri="{C3380CC4-5D6E-409C-BE32-E72D297353CC}">
                  <c16:uniqueId val="{00000002-96AC-4F62-A3F1-B5E7502FE3ED}"/>
                </c:ext>
              </c:extLst>
            </c:dLbl>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'IV.2.2. Pagos SFS A'!$A$5:$A$8</c:f>
              <c:strCache>
                <c:ptCount val="4"/>
                <c:pt idx="0">
                  <c:v> Cuidado de la Salud </c:v>
                </c:pt>
                <c:pt idx="1">
                  <c:v> FONAMAT  </c:v>
                </c:pt>
                <c:pt idx="2">
                  <c:v> Subsidios  </c:v>
                </c:pt>
                <c:pt idx="3">
                  <c:v> Comisión SISALRIL </c:v>
                </c:pt>
              </c:strCache>
            </c:strRef>
          </c:cat>
          <c:val>
            <c:numRef>
              <c:f>'IV.2.2. Pagos SFS A'!$D$5:$D$8</c:f>
              <c:numCache>
                <c:formatCode>_(* #,##0.00_);_(* \(#,##0.00\);_(* "-"??_);_(@_)</c:formatCode>
                <c:ptCount val="4"/>
                <c:pt idx="0">
                  <c:v>111966718835.42</c:v>
                </c:pt>
                <c:pt idx="1">
                  <c:v>2139984743.8499999</c:v>
                </c:pt>
                <c:pt idx="2">
                  <c:v>5419186223.6099997</c:v>
                </c:pt>
                <c:pt idx="3">
                  <c:v>777017309.65999997</c:v>
                </c:pt>
              </c:numCache>
            </c:numRef>
          </c:val>
          <c:extLst>
            <c:ext xmlns:c16="http://schemas.microsoft.com/office/drawing/2014/chart" uri="{C3380CC4-5D6E-409C-BE32-E72D297353CC}">
              <c16:uniqueId val="{00000000-96AC-4F62-A3F1-B5E7502FE3ED}"/>
            </c:ext>
          </c:extLst>
        </c:ser>
        <c:dLbls>
          <c:showLegendKey val="0"/>
          <c:showVal val="0"/>
          <c:showCatName val="0"/>
          <c:showSerName val="0"/>
          <c:showPercent val="0"/>
          <c:showBubbleSize val="0"/>
        </c:dLbls>
        <c:gapWidth val="46"/>
        <c:axId val="159183503"/>
        <c:axId val="159189743"/>
      </c:barChart>
      <c:catAx>
        <c:axId val="159183503"/>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9189743"/>
        <c:crosses val="autoZero"/>
        <c:auto val="1"/>
        <c:lblAlgn val="ctr"/>
        <c:lblOffset val="100"/>
        <c:noMultiLvlLbl val="0"/>
      </c:catAx>
      <c:valAx>
        <c:axId val="159189743"/>
        <c:scaling>
          <c:orientation val="minMax"/>
        </c:scaling>
        <c:delete val="1"/>
        <c:axPos val="b"/>
        <c:numFmt formatCode="_(* #,##0.00_);_(* \(#,##0.00\);_(* &quot;-&quot;??_);_(@_)" sourceLinked="1"/>
        <c:majorTickMark val="none"/>
        <c:minorTickMark val="none"/>
        <c:tickLblPos val="nextTo"/>
        <c:crossAx val="159183503"/>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r>
              <a:rPr lang="es-DO"/>
              <a:t>Fondos Pagados a las  Administradora de Riesgos de Salud (ARS) del SFS del RC</a:t>
            </a:r>
          </a:p>
        </c:rich>
      </c:tx>
      <c:layout>
        <c:manualLayout>
          <c:xMode val="edge"/>
          <c:yMode val="edge"/>
          <c:x val="0.10769481281428497"/>
          <c:y val="2.9121694456653177E-2"/>
        </c:manualLayout>
      </c:layout>
      <c:overlay val="0"/>
      <c:spPr>
        <a:noFill/>
        <a:ln>
          <a:noFill/>
        </a:ln>
        <a:effectLst/>
      </c:spPr>
      <c:txPr>
        <a:bodyPr rot="0" spcFirstLastPara="1" vertOverflow="ellipsis" vert="horz" wrap="square" anchor="ctr" anchorCtr="1"/>
        <a:lstStyle/>
        <a:p>
          <a:pPr>
            <a:defRPr sz="144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098822566729289"/>
          <c:y val="0.10161283177602967"/>
          <c:w val="0.68327919092898159"/>
          <c:h val="0.73940743377373608"/>
        </c:manualLayout>
      </c:layout>
      <c:barChart>
        <c:barDir val="bar"/>
        <c:grouping val="clustered"/>
        <c:varyColors val="0"/>
        <c:ser>
          <c:idx val="0"/>
          <c:order val="0"/>
          <c:tx>
            <c:strRef>
              <c:f>'IV.2.4.Pagos x ARS'!$C$4</c:f>
              <c:strCache>
                <c:ptCount val="1"/>
                <c:pt idx="0">
                  <c:v>Total General
2022- Feb.25</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204E-4F63-8FE2-C01B4CDD26F7}"/>
              </c:ext>
            </c:extLst>
          </c:dPt>
          <c:dPt>
            <c:idx val="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204E-4F63-8FE2-C01B4CDD26F7}"/>
              </c:ext>
            </c:extLst>
          </c:dPt>
          <c:dPt>
            <c:idx val="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204E-4F63-8FE2-C01B4CDD26F7}"/>
              </c:ext>
            </c:extLst>
          </c:dPt>
          <c:dPt>
            <c:idx val="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7-204E-4F63-8FE2-C01B4CDD26F7}"/>
              </c:ext>
            </c:extLst>
          </c:dPt>
          <c:dPt>
            <c:idx val="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9-204E-4F63-8FE2-C01B4CDD26F7}"/>
              </c:ext>
            </c:extLst>
          </c:dPt>
          <c:dPt>
            <c:idx val="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B-204E-4F63-8FE2-C01B4CDD26F7}"/>
              </c:ext>
            </c:extLst>
          </c:dPt>
          <c:dPt>
            <c:idx val="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D-204E-4F63-8FE2-C01B4CDD26F7}"/>
              </c:ext>
            </c:extLst>
          </c:dPt>
          <c:dPt>
            <c:idx val="7"/>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F-204E-4F63-8FE2-C01B4CDD26F7}"/>
              </c:ext>
            </c:extLst>
          </c:dPt>
          <c:dPt>
            <c:idx val="8"/>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1-204E-4F63-8FE2-C01B4CDD26F7}"/>
              </c:ext>
            </c:extLst>
          </c:dPt>
          <c:dPt>
            <c:idx val="9"/>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3-204E-4F63-8FE2-C01B4CDD26F7}"/>
              </c:ext>
            </c:extLst>
          </c:dPt>
          <c:dPt>
            <c:idx val="10"/>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5-204E-4F63-8FE2-C01B4CDD26F7}"/>
              </c:ext>
            </c:extLst>
          </c:dPt>
          <c:dPt>
            <c:idx val="11"/>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7-204E-4F63-8FE2-C01B4CDD26F7}"/>
              </c:ext>
            </c:extLst>
          </c:dPt>
          <c:dPt>
            <c:idx val="12"/>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9-204E-4F63-8FE2-C01B4CDD26F7}"/>
              </c:ext>
            </c:extLst>
          </c:dPt>
          <c:dPt>
            <c:idx val="13"/>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B-204E-4F63-8FE2-C01B4CDD26F7}"/>
              </c:ext>
            </c:extLst>
          </c:dPt>
          <c:dPt>
            <c:idx val="14"/>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D-204E-4F63-8FE2-C01B4CDD26F7}"/>
              </c:ext>
            </c:extLst>
          </c:dPt>
          <c:dPt>
            <c:idx val="15"/>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1F-204E-4F63-8FE2-C01B4CDD26F7}"/>
              </c:ext>
            </c:extLst>
          </c:dPt>
          <c:dPt>
            <c:idx val="16"/>
            <c:invertIfNegative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21-204E-4F63-8FE2-C01B4CDD26F7}"/>
              </c:ext>
            </c:extLst>
          </c:dPt>
          <c:dLbls>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'IV.2.4.Pagos x ARS'!$B$5:$B$29</c:f>
              <c:strCache>
                <c:ptCount val="17"/>
                <c:pt idx="0">
                  <c:v>Primera ARS de Humano</c:v>
                </c:pt>
                <c:pt idx="1">
                  <c:v>SENASA RC</c:v>
                </c:pt>
                <c:pt idx="2">
                  <c:v>MAPFRE Salud ARS</c:v>
                </c:pt>
                <c:pt idx="3">
                  <c:v>Universal</c:v>
                </c:pt>
                <c:pt idx="4">
                  <c:v>SEMMA</c:v>
                </c:pt>
                <c:pt idx="5">
                  <c:v>Futuro</c:v>
                </c:pt>
                <c:pt idx="6">
                  <c:v>Serv. de Igualas Méd. Dr. Abel G.</c:v>
                </c:pt>
                <c:pt idx="7">
                  <c:v>Dr. Yunen</c:v>
                </c:pt>
                <c:pt idx="8">
                  <c:v>Renacer</c:v>
                </c:pt>
                <c:pt idx="9">
                  <c:v>Monumental </c:v>
                </c:pt>
                <c:pt idx="10">
                  <c:v>Asoc. de Profesionales de la Salud</c:v>
                </c:pt>
                <c:pt idx="11">
                  <c:v>Grupo Med. Asociado</c:v>
                </c:pt>
                <c:pt idx="12">
                  <c:v>Adm. Serv. Médicos Amor y Paz</c:v>
                </c:pt>
                <c:pt idx="13">
                  <c:v>Reservas</c:v>
                </c:pt>
                <c:pt idx="14">
                  <c:v>METASALUD</c:v>
                </c:pt>
                <c:pt idx="15">
                  <c:v>CMD</c:v>
                </c:pt>
                <c:pt idx="16">
                  <c:v>Plan Salud </c:v>
                </c:pt>
              </c:strCache>
            </c:strRef>
          </c:cat>
          <c:val>
            <c:numRef>
              <c:f>'IV.2.4.Pagos x ARS'!$C$5:$C$29</c:f>
              <c:numCache>
                <c:formatCode>_(* #,##0.00_);_(* \(#,##0.00\);_(* "-"??_);_(@_)</c:formatCode>
                <c:ptCount val="17"/>
                <c:pt idx="0">
                  <c:v>75042793392.880005</c:v>
                </c:pt>
                <c:pt idx="1">
                  <c:v>94893369965.119995</c:v>
                </c:pt>
                <c:pt idx="2">
                  <c:v>32395444097.610001</c:v>
                </c:pt>
                <c:pt idx="3">
                  <c:v>17218401503.889999</c:v>
                </c:pt>
                <c:pt idx="4">
                  <c:v>8764015355.3400002</c:v>
                </c:pt>
                <c:pt idx="5">
                  <c:v>16010002608.23</c:v>
                </c:pt>
                <c:pt idx="6">
                  <c:v>5100454949.6599998</c:v>
                </c:pt>
                <c:pt idx="7">
                  <c:v>4934316196.8699999</c:v>
                </c:pt>
                <c:pt idx="8">
                  <c:v>5695440637.4899998</c:v>
                </c:pt>
                <c:pt idx="9">
                  <c:v>6133378884.7299995</c:v>
                </c:pt>
                <c:pt idx="10">
                  <c:v>3228559977.4200001</c:v>
                </c:pt>
                <c:pt idx="11">
                  <c:v>1670861468.9200001</c:v>
                </c:pt>
                <c:pt idx="12">
                  <c:v>1532136627.0999999</c:v>
                </c:pt>
                <c:pt idx="13">
                  <c:v>2397120991.6399999</c:v>
                </c:pt>
                <c:pt idx="14">
                  <c:v>2237667801.29</c:v>
                </c:pt>
                <c:pt idx="15">
                  <c:v>2695175645.29</c:v>
                </c:pt>
                <c:pt idx="16">
                  <c:v>458953526.19999999</c:v>
                </c:pt>
              </c:numCache>
            </c:numRef>
          </c:val>
          <c:extLst>
            <c:ext xmlns:c16="http://schemas.microsoft.com/office/drawing/2014/chart" uri="{C3380CC4-5D6E-409C-BE32-E72D297353CC}">
              <c16:uniqueId val="{0000003A-204E-4F63-8FE2-C01B4CDD26F7}"/>
            </c:ext>
          </c:extLst>
        </c:ser>
        <c:dLbls>
          <c:showLegendKey val="0"/>
          <c:showVal val="0"/>
          <c:showCatName val="0"/>
          <c:showSerName val="0"/>
          <c:showPercent val="0"/>
          <c:showBubbleSize val="0"/>
        </c:dLbls>
        <c:gapWidth val="20"/>
        <c:axId val="432547600"/>
        <c:axId val="432547992"/>
      </c:barChart>
      <c:catAx>
        <c:axId val="432547600"/>
        <c:scaling>
          <c:orientation val="minMax"/>
        </c:scaling>
        <c:delete val="0"/>
        <c:axPos val="l"/>
        <c:numFmt formatCode="General"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2547992"/>
        <c:crosses val="autoZero"/>
        <c:auto val="1"/>
        <c:lblAlgn val="ctr"/>
        <c:lblOffset val="100"/>
        <c:noMultiLvlLbl val="0"/>
      </c:catAx>
      <c:valAx>
        <c:axId val="432547992"/>
        <c:scaling>
          <c:orientation val="minMax"/>
        </c:scaling>
        <c:delete val="1"/>
        <c:axPos val="b"/>
        <c:numFmt formatCode="_(* #,##0.00_);_(* \(#,##0.00\);_(* &quot;-&quot;??_);_(@_)" sourceLinked="1"/>
        <c:majorTickMark val="out"/>
        <c:minorTickMark val="none"/>
        <c:tickLblPos val="nextTo"/>
        <c:crossAx val="432547600"/>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90"/>
      <c:rotY val="5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3569542133364568"/>
          <c:y val="0.12536501431596375"/>
          <c:w val="0.71606914364769814"/>
          <c:h val="0.64071836377257285"/>
        </c:manualLayout>
      </c:layout>
      <c:pie3DChart>
        <c:varyColors val="1"/>
        <c:ser>
          <c:idx val="0"/>
          <c:order val="0"/>
          <c:tx>
            <c:strRef>
              <c:f>'IV.2.7.INV_SFS x Entidad'!$B$4</c:f>
              <c:strCache>
                <c:ptCount val="1"/>
                <c:pt idx="0">
                  <c:v> Total Invertido</c:v>
                </c:pt>
              </c:strCache>
            </c:strRef>
          </c:tx>
          <c:explosion val="8"/>
          <c:dPt>
            <c:idx val="0"/>
            <c:bubble3D val="0"/>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6F9D-4A7F-8464-4946EE06C790}"/>
              </c:ext>
            </c:extLst>
          </c:dPt>
          <c:dPt>
            <c:idx val="1"/>
            <c:bubble3D val="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6F9D-4A7F-8464-4946EE06C790}"/>
              </c:ext>
            </c:extLst>
          </c:dPt>
          <c:dPt>
            <c:idx val="2"/>
            <c:bubble3D val="0"/>
            <c:spPr>
              <a:solidFill>
                <a:schemeClr val="accent1">
                  <a:tint val="86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6F9D-4A7F-8464-4946EE06C790}"/>
              </c:ext>
            </c:extLst>
          </c:dPt>
          <c:dPt>
            <c:idx val="3"/>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6F9D-4A7F-8464-4946EE06C790}"/>
              </c:ext>
            </c:extLst>
          </c:dPt>
          <c:dPt>
            <c:idx val="4"/>
            <c:bubble3D val="0"/>
            <c:spPr>
              <a:solidFill>
                <a:schemeClr val="accent1">
                  <a:tint val="3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6F9D-4A7F-8464-4946EE06C790}"/>
              </c:ext>
            </c:extLst>
          </c:dPt>
          <c:dPt>
            <c:idx val="5"/>
            <c:bubble3D val="0"/>
            <c:spPr>
              <a:solidFill>
                <a:schemeClr val="accent1">
                  <a:tint val="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9358-4231-B838-509AA939BF66}"/>
              </c:ext>
            </c:extLst>
          </c:dPt>
          <c:dPt>
            <c:idx val="6"/>
            <c:bubble3D val="0"/>
            <c:spPr>
              <a:solidFill>
                <a:schemeClr val="accent1">
                  <a:tint val="74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9358-4231-B838-509AA939BF66}"/>
              </c:ext>
            </c:extLst>
          </c:dPt>
          <c:dLbls>
            <c:dLbl>
              <c:idx val="0"/>
              <c:layout>
                <c:manualLayout>
                  <c:x val="3.9904486728445723E-2"/>
                  <c:y val="-6.6564544984965668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0AFC5D00-37DF-4BF8-87C0-3A894CAAFC63}"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98B5F47F-18CB-4ADF-A9E9-11CD0AC8CCED}"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552289A-833A-4884-B3D1-9B0C74CA9852}"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6F9D-4A7F-8464-4946EE06C790}"/>
                </c:ext>
              </c:extLst>
            </c:dLbl>
            <c:dLbl>
              <c:idx val="1"/>
              <c:layout>
                <c:manualLayout>
                  <c:x val="-1.102048436483144E-2"/>
                  <c:y val="6.288187020877020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2AAFB0E6-FC0F-4D00-A4E6-C98F54C0354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7FAD5874-CBE0-4907-ADD7-F02F2C884360}"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394B2F8D-CC6C-4318-AD72-9326F32903AB}"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6F9D-4A7F-8464-4946EE06C790}"/>
                </c:ext>
              </c:extLst>
            </c:dLbl>
            <c:dLbl>
              <c:idx val="2"/>
              <c:layout>
                <c:manualLayout>
                  <c:x val="0.10873286841871201"/>
                  <c:y val="6.7772490772446292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FD564F8-93CE-4948-BCF2-C2362FF7C80E}"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DCD430CD-1E7A-4233-9798-9A7A378BF574}"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5F743152-EDE7-4DFF-9955-A1A56544B800}"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6F9D-4A7F-8464-4946EE06C790}"/>
                </c:ext>
              </c:extLst>
            </c:dLbl>
            <c:dLbl>
              <c:idx val="4"/>
              <c:layout>
                <c:manualLayout>
                  <c:x val="6.350022398129436E-2"/>
                  <c:y val="6.7243463640099435E-2"/>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FB779FB1-63E4-47AE-A554-245ABCCA074F}" type="CATEGORYNAM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E8000586-6D4A-4D00-99F1-E3911ED174BA}"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fld id="{013B44E2-3BE3-4E23-9B15-AE8DF58D614D}"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6F9D-4A7F-8464-4946EE06C790}"/>
                </c:ext>
              </c:extLst>
            </c:dLbl>
            <c:dLbl>
              <c:idx val="5"/>
              <c:layout>
                <c:manualLayout>
                  <c:x val="9.2080224160635465E-2"/>
                  <c:y val="0.12216818768080268"/>
                </c:manualLayout>
              </c:layout>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8D3F30BE-07D2-4B45-B2EC-B59E829A102F}"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82EB535-F9E4-4D16-A1C1-A497DCAC471F}" type="VALU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a:p>
                    <a:pPr>
                      <a:defRPr sz="1800" b="0">
                        <a:solidFill>
                          <a:sysClr val="windowText" lastClr="000000"/>
                        </a:solidFill>
                      </a:defRPr>
                    </a:pPr>
                    <a:r>
                      <a:rPr lang="en-US" sz="1800" b="0">
                        <a:solidFill>
                          <a:sysClr val="windowText" lastClr="000000"/>
                        </a:solidFill>
                      </a:rPr>
                      <a:t> </a:t>
                    </a:r>
                    <a:fld id="{478D091E-F01D-4242-8211-A1CE7055364E}" type="PERCENTAGE">
                      <a:rPr lang="en-US" sz="1800" b="0">
                        <a:solidFill>
                          <a:sysClr val="windowText" lastClr="000000"/>
                        </a:solidFill>
                      </a:rPr>
                      <a:pPr>
                        <a:defRPr sz="1800" b="0">
                          <a:solidFill>
                            <a:sysClr val="windowText" lastClr="000000"/>
                          </a:solidFill>
                        </a:defRPr>
                      </a:pPr>
                      <a:t>[]</a:t>
                    </a:fld>
                    <a:endParaRPr lang="en-US" sz="1800" b="0">
                      <a:solidFill>
                        <a:sysClr val="windowText" lastClr="000000"/>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A-9358-4231-B838-509AA939BF66}"/>
                </c:ext>
              </c:extLst>
            </c:dLbl>
            <c:dLbl>
              <c:idx val="6"/>
              <c:tx>
                <c:rich>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fld id="{509932B2-C7DD-4559-B60D-71D9A5FDCEF9}" type="CATEGORYNAM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fld id="{59B05265-9D87-448D-9A7A-B5B70C191C65}" type="VALUE">
                      <a:rPr lang="en-US" sz="1800" b="0">
                        <a:solidFill>
                          <a:sysClr val="windowText" lastClr="000000"/>
                        </a:solidFill>
                      </a:rPr>
                      <a:pPr>
                        <a:defRPr sz="1800" b="0">
                          <a:solidFill>
                            <a:sysClr val="windowText" lastClr="000000"/>
                          </a:solidFill>
                        </a:defRPr>
                      </a:pPr>
                      <a:t>[]</a:t>
                    </a:fld>
                    <a:r>
                      <a:rPr lang="en-US" sz="1800" b="0">
                        <a:solidFill>
                          <a:sysClr val="windowText" lastClr="000000"/>
                        </a:solidFill>
                      </a:rPr>
                      <a:t> </a:t>
                    </a:r>
                  </a:p>
                  <a:p>
                    <a:pPr>
                      <a:defRPr sz="1800" b="0">
                        <a:solidFill>
                          <a:sysClr val="windowText" lastClr="000000"/>
                        </a:solidFill>
                      </a:defRPr>
                    </a:pPr>
                    <a:fld id="{2EB7DBDB-0EED-4497-81B7-D227AA3B7A5E}" type="PERCENTAGE">
                      <a:rPr lang="en-US" sz="1800" b="0">
                        <a:solidFill>
                          <a:sysClr val="windowText" lastClr="000000"/>
                        </a:solidFill>
                      </a:rPr>
                      <a:pPr>
                        <a:defRPr sz="1800" b="0">
                          <a:solidFill>
                            <a:sysClr val="windowText" lastClr="000000"/>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9358-4231-B838-509AA939BF66}"/>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spc="0" baseline="0">
                    <a:solidFill>
                      <a:sysClr val="windowText" lastClr="000000"/>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'IV.2.7.INV_SFS x Entidad'!$A$5:$A$8</c:f>
              <c:strCache>
                <c:ptCount val="3"/>
                <c:pt idx="0">
                  <c:v>Certificados Financieros</c:v>
                </c:pt>
                <c:pt idx="1">
                  <c:v>Títulos Desmaterializados  (REPO)</c:v>
                </c:pt>
                <c:pt idx="2">
                  <c:v>Fideicomiso de Adm. Y Fuente de Pago, Garantia e inversion CIIC</c:v>
                </c:pt>
              </c:strCache>
            </c:strRef>
          </c:cat>
          <c:val>
            <c:numRef>
              <c:f>'IV.2.7.INV_SFS x Entidad'!$B$5:$B$8</c:f>
              <c:numCache>
                <c:formatCode>_(* #,##0.00_);_(* \(#,##0.00\);_(* "-"??_);_(@_)</c:formatCode>
                <c:ptCount val="3"/>
                <c:pt idx="0">
                  <c:v>1289918249.05</c:v>
                </c:pt>
                <c:pt idx="1">
                  <c:v>515529857.12</c:v>
                </c:pt>
                <c:pt idx="2">
                  <c:v>455000000</c:v>
                </c:pt>
              </c:numCache>
            </c:numRef>
          </c:val>
          <c:extLst>
            <c:ext xmlns:c16="http://schemas.microsoft.com/office/drawing/2014/chart" uri="{C3380CC4-5D6E-409C-BE32-E72D297353CC}">
              <c16:uniqueId val="{0000000A-6F9D-4A7F-8464-4946EE06C790}"/>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rAngAx val="0"/>
      <c:perspective val="90"/>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7195454136960625"/>
          <c:y val="0.26678595119207427"/>
          <c:w val="0.62208547883318288"/>
          <c:h val="0.54388164311472575"/>
        </c:manualLayout>
      </c:layout>
      <c:pie3DChart>
        <c:varyColors val="1"/>
        <c:ser>
          <c:idx val="0"/>
          <c:order val="0"/>
          <c:explosion val="13"/>
          <c:dPt>
            <c:idx val="0"/>
            <c:bubble3D val="0"/>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119B-4D4B-A046-BBDB60F6BBF7}"/>
              </c:ext>
            </c:extLst>
          </c:dPt>
          <c:dPt>
            <c:idx val="1"/>
            <c:bubble3D val="0"/>
            <c:spPr>
              <a:solidFill>
                <a:schemeClr val="accent1">
                  <a:shade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1-119B-4D4B-A046-BBDB60F6BBF7}"/>
              </c:ext>
            </c:extLst>
          </c:dPt>
          <c:dPt>
            <c:idx val="2"/>
            <c:bubble3D val="0"/>
            <c:spPr>
              <a:solidFill>
                <a:schemeClr val="accent1">
                  <a:shade val="9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3-119B-4D4B-A046-BBDB60F6BBF7}"/>
              </c:ext>
            </c:extLst>
          </c:dPt>
          <c:dPt>
            <c:idx val="3"/>
            <c:bubble3D val="0"/>
            <c:spPr>
              <a:solidFill>
                <a:schemeClr val="accent1">
                  <a:tint val="77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4-511F-46F2-AA37-4BA77B42FFE5}"/>
              </c:ext>
            </c:extLst>
          </c:dPt>
          <c:dPt>
            <c:idx val="4"/>
            <c:bubble3D val="0"/>
            <c:spPr>
              <a:solidFill>
                <a:schemeClr val="accent1">
                  <a:tint val="7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5-76B4-449B-8645-7515B8D4B888}"/>
              </c:ext>
            </c:extLst>
          </c:dPt>
          <c:dPt>
            <c:idx val="5"/>
            <c:bubble3D val="0"/>
            <c:spPr>
              <a:solidFill>
                <a:schemeClr val="accent1">
                  <a:tint val="50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extLst>
              <c:ext xmlns:c16="http://schemas.microsoft.com/office/drawing/2014/chart" uri="{C3380CC4-5D6E-409C-BE32-E72D297353CC}">
                <c16:uniqueId val="{0000000A-3700-450B-8708-7A5B5BC17D54}"/>
              </c:ext>
            </c:extLst>
          </c:dPt>
          <c:dLbls>
            <c:dLbl>
              <c:idx val="0"/>
              <c:layout>
                <c:manualLayout>
                  <c:x val="2.9247920806763594E-2"/>
                  <c:y val="-0.02"/>
                </c:manualLayout>
              </c:layout>
              <c:tx>
                <c:rich>
                  <a:bodyPr/>
                  <a:lstStyle/>
                  <a:p>
                    <a:fld id="{8D0DB54A-3B5E-4E4C-9345-8C51CA13F8B2}" type="CATEGORYNAME">
                      <a:rPr lang="en-US">
                        <a:solidFill>
                          <a:sysClr val="windowText" lastClr="000000"/>
                        </a:solidFill>
                      </a:rPr>
                      <a:pPr/>
                      <a:t>[]</a:t>
                    </a:fld>
                    <a:r>
                      <a:rPr lang="en-US" baseline="0">
                        <a:solidFill>
                          <a:sysClr val="windowText" lastClr="000000"/>
                        </a:solidFill>
                      </a:rPr>
                      <a:t> </a:t>
                    </a:r>
                    <a:fld id="{2A104475-DBB0-4BB3-B589-29B5F1B2783E}" type="VALUE">
                      <a:rPr lang="en-US" baseline="0">
                        <a:solidFill>
                          <a:sysClr val="windowText" lastClr="000000"/>
                        </a:solidFill>
                      </a:rPr>
                      <a:pPr/>
                      <a:t>[]</a:t>
                    </a:fld>
                    <a:endParaRPr lang="en-US" baseline="0">
                      <a:solidFill>
                        <a:sysClr val="windowText" lastClr="000000"/>
                      </a:solidFill>
                    </a:endParaRPr>
                  </a:p>
                  <a:p>
                    <a:fld id="{894D13A3-E82C-4A41-AB33-83EC22D00D65}"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119B-4D4B-A046-BBDB60F6BBF7}"/>
                </c:ext>
              </c:extLst>
            </c:dLbl>
            <c:dLbl>
              <c:idx val="1"/>
              <c:layout>
                <c:manualLayout>
                  <c:x val="1.0724237629146651E-2"/>
                  <c:y val="6.25E-2"/>
                </c:manualLayout>
              </c:layout>
              <c:tx>
                <c:rich>
                  <a:bodyPr/>
                  <a:lstStyle/>
                  <a:p>
                    <a:fld id="{02327605-7BAA-43C8-80EC-02E48A1E22AE}" type="CATEGORYNAME">
                      <a:rPr lang="en-US">
                        <a:solidFill>
                          <a:sysClr val="windowText" lastClr="000000"/>
                        </a:solidFill>
                      </a:rPr>
                      <a:pPr/>
                      <a:t>[]</a:t>
                    </a:fld>
                    <a:r>
                      <a:rPr lang="en-US" baseline="0">
                        <a:solidFill>
                          <a:sysClr val="windowText" lastClr="000000"/>
                        </a:solidFill>
                      </a:rPr>
                      <a:t> </a:t>
                    </a:r>
                  </a:p>
                  <a:p>
                    <a:fld id="{6BE0742A-AA17-4C05-B557-AC1170AA3FA8}" type="VALUE">
                      <a:rPr lang="en-US" baseline="0">
                        <a:solidFill>
                          <a:sysClr val="windowText" lastClr="000000"/>
                        </a:solidFill>
                      </a:rPr>
                      <a:pPr/>
                      <a:t>[]</a:t>
                    </a:fld>
                    <a:endParaRPr lang="en-US" baseline="0">
                      <a:solidFill>
                        <a:sysClr val="windowText" lastClr="000000"/>
                      </a:solidFill>
                    </a:endParaRPr>
                  </a:p>
                  <a:p>
                    <a:fld id="{43C35D7F-AE88-4C8F-8296-0E020A8B2A49}" type="PERCENTAGE">
                      <a:rPr lang="en-US" baseline="0">
                        <a:solidFill>
                          <a:sysClr val="windowText" lastClr="000000"/>
                        </a:solidFill>
                      </a:rPr>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119B-4D4B-A046-BBDB60F6BBF7}"/>
                </c:ext>
              </c:extLst>
            </c:dLbl>
            <c:dLbl>
              <c:idx val="2"/>
              <c:layout>
                <c:manualLayout>
                  <c:x val="-9.9389560243987526E-2"/>
                  <c:y val="0.1076929960389318"/>
                </c:manualLayout>
              </c:layout>
              <c:tx>
                <c:rich>
                  <a:bodyPr/>
                  <a:lstStyle/>
                  <a:p>
                    <a:fld id="{3F109521-6214-41FE-B249-BDCB449E44D4}" type="CATEGORYNAME">
                      <a:rPr lang="en-US">
                        <a:solidFill>
                          <a:sysClr val="windowText" lastClr="000000"/>
                        </a:solidFill>
                      </a:rPr>
                      <a:pPr/>
                      <a:t>[]</a:t>
                    </a:fld>
                    <a:endParaRPr lang="en-US">
                      <a:solidFill>
                        <a:sysClr val="windowText" lastClr="000000"/>
                      </a:solidFill>
                    </a:endParaRPr>
                  </a:p>
                  <a:p>
                    <a:r>
                      <a:rPr lang="en-US" baseline="0">
                        <a:solidFill>
                          <a:sysClr val="windowText" lastClr="000000"/>
                        </a:solidFill>
                      </a:rPr>
                      <a:t> </a:t>
                    </a:r>
                    <a:fld id="{38463920-1BF6-4CB3-A42C-42C7AA30D2DF}" type="VALUE">
                      <a:rPr lang="en-US" baseline="0">
                        <a:solidFill>
                          <a:sysClr val="windowText" lastClr="000000"/>
                        </a:solidFill>
                      </a:rPr>
                      <a:pPr/>
                      <a:t>[]</a:t>
                    </a:fld>
                    <a:r>
                      <a:rPr lang="en-US" baseline="0">
                        <a:solidFill>
                          <a:sysClr val="windowText" lastClr="000000"/>
                        </a:solidFill>
                      </a:rPr>
                      <a:t>  </a:t>
                    </a:r>
                    <a:br>
                      <a:rPr lang="en-US" baseline="0">
                        <a:solidFill>
                          <a:sysClr val="windowText" lastClr="000000"/>
                        </a:solidFill>
                      </a:rPr>
                    </a:br>
                    <a:r>
                      <a:rPr lang="en-US" baseline="0">
                        <a:solidFill>
                          <a:sysClr val="windowText" lastClr="000000"/>
                        </a:solidFill>
                      </a:rPr>
                      <a:t> </a:t>
                    </a:r>
                    <a:fld id="{D68AB7B5-A8B6-42CB-AACC-8D94B5A93AB2}"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119B-4D4B-A046-BBDB60F6BBF7}"/>
                </c:ext>
              </c:extLst>
            </c:dLbl>
            <c:dLbl>
              <c:idx val="3"/>
              <c:layout>
                <c:manualLayout>
                  <c:x val="-3.0760434085260645E-2"/>
                  <c:y val="-3.2417100920190269E-2"/>
                </c:manualLayout>
              </c:layout>
              <c:tx>
                <c:rich>
                  <a:bodyPr/>
                  <a:lstStyle/>
                  <a:p>
                    <a:fld id="{18941AD5-4CA1-4F55-848B-F9111525F6E4}" type="CATEGORYNAME">
                      <a:rPr lang="en-US">
                        <a:solidFill>
                          <a:sysClr val="windowText" lastClr="000000"/>
                        </a:solidFill>
                      </a:rPr>
                      <a:pPr/>
                      <a:t>[]</a:t>
                    </a:fld>
                    <a:fld id="{21F332F2-C222-4D38-85D6-499D59D0635D}" type="VALUE">
                      <a:rPr lang="en-US" baseline="0">
                        <a:solidFill>
                          <a:sysClr val="windowText" lastClr="000000"/>
                        </a:solidFill>
                      </a:rPr>
                      <a:pPr/>
                      <a:t>[]</a:t>
                    </a:fld>
                    <a:endParaRPr lang="en-US" baseline="0">
                      <a:solidFill>
                        <a:sysClr val="windowText" lastClr="000000"/>
                      </a:solidFill>
                    </a:endParaRPr>
                  </a:p>
                  <a:p>
                    <a:r>
                      <a:rPr lang="en-US" baseline="0">
                        <a:solidFill>
                          <a:sysClr val="windowText" lastClr="000000"/>
                        </a:solidFill>
                      </a:rPr>
                      <a:t> </a:t>
                    </a:r>
                    <a:fld id="{CAB8C15A-0F89-4EFC-AF31-AEE2232EB589}" type="PERCENTAGE">
                      <a:rPr lang="en-US" baseline="0">
                        <a:solidFill>
                          <a:sysClr val="windowText" lastClr="000000"/>
                        </a:solidFill>
                      </a:rPr>
                      <a:pPr/>
                      <a:t>[]</a:t>
                    </a:fld>
                    <a:endParaRPr lang="en-US" baseline="0">
                      <a:solidFill>
                        <a:sysClr val="windowText" lastClr="000000"/>
                      </a:solidFill>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4-511F-46F2-AA37-4BA77B42FFE5}"/>
                </c:ext>
              </c:extLst>
            </c:dLbl>
            <c:dLbl>
              <c:idx val="4"/>
              <c:layout>
                <c:manualLayout>
                  <c:x val="1.6604746242685417E-2"/>
                  <c:y val="-0.17840677807087324"/>
                </c:manualLayout>
              </c:layout>
              <c:tx>
                <c:rich>
                  <a:bodyPr/>
                  <a:lstStyle/>
                  <a:p>
                    <a:fld id="{18EA86C0-CB88-4E80-8AD3-FE7E7F2FE91E}" type="CATEGORYNAME">
                      <a:rPr lang="en-US"/>
                      <a:pPr/>
                      <a:t>[]</a:t>
                    </a:fld>
                    <a:r>
                      <a:rPr lang="en-US" baseline="0"/>
                      <a:t> </a:t>
                    </a:r>
                    <a:fld id="{6028EEE7-2B6B-486A-A4B3-9F0F0457E9E8}" type="VALUE">
                      <a:rPr lang="en-US" baseline="0"/>
                      <a:pPr/>
                      <a:t>[]</a:t>
                    </a:fld>
                    <a:r>
                      <a:rPr lang="en-US" baseline="0"/>
                      <a:t> </a:t>
                    </a:r>
                  </a:p>
                  <a:p>
                    <a:fld id="{CFB1A861-5D3B-495A-908A-1F65D652CC53}" type="PERCENTAGE">
                      <a:rPr lang="en-US" baseline="0"/>
                      <a:pPr/>
                      <a:t>[]</a:t>
                    </a:fld>
                    <a:endParaRPr/>
                  </a:p>
                </c:rich>
              </c:tx>
              <c:dLblPos val="bestFit"/>
              <c:showLegendKey val="0"/>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76B4-449B-8645-7515B8D4B888}"/>
                </c:ext>
              </c:extLst>
            </c:dLbl>
            <c:dLbl>
              <c:idx val="5"/>
              <c:layout>
                <c:manualLayout>
                  <c:x val="7.3762942166572545E-2"/>
                  <c:y val="-0.10318949241711609"/>
                </c:manualLayout>
              </c:layout>
              <c:dLblPos val="bestFit"/>
              <c:showLegendKey val="0"/>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A-3700-450B-8708-7A5B5BC17D54}"/>
                </c:ext>
              </c:extLst>
            </c:dLbl>
            <c:numFmt formatCode="0.00%" sourceLinked="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outEnd"/>
            <c:showLegendKey val="0"/>
            <c:showVal val="1"/>
            <c:showCatName val="1"/>
            <c:showSerName val="0"/>
            <c:showPercent val="1"/>
            <c:showBubbleSize val="0"/>
            <c:separator> </c:separator>
            <c:showLeaderLines val="1"/>
            <c:leaderLines>
              <c:spPr>
                <a:ln w="9525" cap="flat" cmpd="sng" algn="ctr">
                  <a:solidFill>
                    <a:schemeClr val="accent1"/>
                  </a:solidFill>
                  <a:prstDash val="solid"/>
                  <a:round/>
                </a:ln>
                <a:effectLst/>
              </c:spPr>
            </c:leaderLines>
            <c:extLst>
              <c:ext xmlns:c15="http://schemas.microsoft.com/office/drawing/2012/chart" uri="{CE6537A1-D6FC-4f65-9D91-7224C49458BB}"/>
            </c:extLst>
          </c:dLbls>
          <c:cat>
            <c:strRef>
              <c:f>'IV.2.8.INV_SFS x cuentas'!$A$5:$A$10</c:f>
              <c:strCache>
                <c:ptCount val="6"/>
                <c:pt idx="0">
                  <c:v> Cuidado de la Salud </c:v>
                </c:pt>
                <c:pt idx="1">
                  <c:v> Cuenta Personal No Individualizable </c:v>
                </c:pt>
                <c:pt idx="2">
                  <c:v> Seguro de Vida No Individualizable </c:v>
                </c:pt>
                <c:pt idx="3">
                  <c:v> Comisión AFP No Individualizable </c:v>
                </c:pt>
                <c:pt idx="4">
                  <c:v> Aportes Voluntarios No individualizable  </c:v>
                </c:pt>
                <c:pt idx="5">
                  <c:v> Otros Rubros </c:v>
                </c:pt>
              </c:strCache>
            </c:strRef>
          </c:cat>
          <c:val>
            <c:numRef>
              <c:f>'IV.2.8.INV_SFS x cuentas'!$B$5:$B$10</c:f>
              <c:numCache>
                <c:formatCode>_(* #,##0.00_);_(* \(#,##0.00\);_(* "-"??_);_(@_)</c:formatCode>
                <c:ptCount val="6"/>
                <c:pt idx="0">
                  <c:v>2260448106.1700001</c:v>
                </c:pt>
                <c:pt idx="1">
                  <c:v>4139321414.3099999</c:v>
                </c:pt>
                <c:pt idx="2">
                  <c:v>432152439.99000001</c:v>
                </c:pt>
                <c:pt idx="3">
                  <c:v>128972989.41</c:v>
                </c:pt>
                <c:pt idx="4">
                  <c:v>184593822.09999999</c:v>
                </c:pt>
                <c:pt idx="5">
                  <c:v>1776647722.1000004</c:v>
                </c:pt>
              </c:numCache>
            </c:numRef>
          </c:val>
          <c:extLst>
            <c:ext xmlns:c16="http://schemas.microsoft.com/office/drawing/2014/chart" uri="{C3380CC4-5D6E-409C-BE32-E72D297353CC}">
              <c16:uniqueId val="{00000005-119B-4D4B-A046-BBDB60F6BBF7}"/>
            </c:ext>
          </c:extLst>
        </c:ser>
        <c:dLbls>
          <c:showLegendKey val="0"/>
          <c:showVal val="0"/>
          <c:showCatName val="0"/>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106200668990638E-2"/>
          <c:y val="0.18936615403171006"/>
          <c:w val="0.90085161761023036"/>
          <c:h val="0.71940381283242205"/>
        </c:manualLayout>
      </c:layout>
      <c:lineChart>
        <c:grouping val="stacked"/>
        <c:varyColors val="0"/>
        <c:ser>
          <c:idx val="0"/>
          <c:order val="0"/>
          <c:tx>
            <c:strRef>
              <c:f>'IV.2.9.Aport. GOB. y Pagos RS'!$B$4</c:f>
              <c:strCache>
                <c:ptCount val="1"/>
                <c:pt idx="0">
                  <c:v> Aporte Gobierno (Presupuestado) </c:v>
                </c:pt>
              </c:strCache>
            </c:strRef>
          </c:tx>
          <c:spPr>
            <a:ln w="19050" cap="rnd">
              <a:solidFill>
                <a:srgbClr val="00A94F"/>
              </a:solidFill>
              <a:round/>
            </a:ln>
            <a:effectLst/>
          </c:spPr>
          <c:marker>
            <c:symbol val="circle"/>
            <c:size val="25"/>
            <c:spPr>
              <a:solidFill>
                <a:schemeClr val="bg1"/>
              </a:solidFill>
              <a:ln w="31750">
                <a:solidFill>
                  <a:srgbClr val="00A94F"/>
                </a:solidFill>
              </a:ln>
              <a:effectLst/>
            </c:spPr>
          </c:marker>
          <c:dLbls>
            <c:dLbl>
              <c:idx val="1"/>
              <c:layout>
                <c:manualLayout>
                  <c:x val="-9.4346027041744926E-2"/>
                  <c:y val="-3.64478392765030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D21-4A6B-A520-1FD8EFDFF461}"/>
                </c:ext>
              </c:extLst>
            </c:dLbl>
            <c:dLbl>
              <c:idx val="2"/>
              <c:layout>
                <c:manualLayout>
                  <c:x val="-6.3705357173972688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D21-4A6B-A520-1FD8EFDFF461}"/>
                </c:ext>
              </c:extLst>
            </c:dLbl>
            <c:dLbl>
              <c:idx val="3"/>
              <c:layout>
                <c:manualLayout>
                  <c:x val="-5.7577223200418234E-2"/>
                  <c:y val="7.15964122373333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D21-4A6B-A520-1FD8EFDFF461}"/>
                </c:ext>
              </c:extLst>
            </c:dLbl>
            <c:dLbl>
              <c:idx val="4"/>
              <c:layout>
                <c:manualLayout>
                  <c:x val="-5.3495231877491313E-2"/>
                  <c:y val="4.97140321838982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D21-4A6B-A520-1FD8EFDFF461}"/>
                </c:ext>
              </c:extLst>
            </c:dLbl>
            <c:dLbl>
              <c:idx val="5"/>
              <c:layout>
                <c:manualLayout>
                  <c:x val="-9.9115784791730027E-2"/>
                  <c:y val="-4.73890293032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D21-4A6B-A520-1FD8EFDFF461}"/>
                </c:ext>
              </c:extLst>
            </c:dLbl>
            <c:dLbl>
              <c:idx val="6"/>
              <c:layout>
                <c:manualLayout>
                  <c:x val="-6.008800341909705E-2"/>
                  <c:y val="-2.98154528861897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D21-4A6B-A520-1FD8EFDFF461}"/>
                </c:ext>
              </c:extLst>
            </c:dLbl>
            <c:dLbl>
              <c:idx val="8"/>
              <c:layout>
                <c:manualLayout>
                  <c:x val="-6.9836922473636556E-2"/>
                  <c:y val="-3.78154880298427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7A6-4690-BBEF-8171C81F10EE}"/>
                </c:ext>
              </c:extLst>
            </c:dLbl>
            <c:dLbl>
              <c:idx val="10"/>
              <c:layout>
                <c:manualLayout>
                  <c:x val="1.8729679110424417E-3"/>
                  <c:y val="-4.9919179496900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7A6-4690-BBEF-8171C81F10EE}"/>
                </c:ext>
              </c:extLst>
            </c:dLbl>
            <c:numFmt formatCode="#,##0.00" sourceLinked="0"/>
            <c:spPr>
              <a:noFill/>
              <a:ln>
                <a:noFill/>
              </a:ln>
              <a:effectLst/>
            </c:spPr>
            <c:txPr>
              <a:bodyPr rot="0" spcFirstLastPara="1" vertOverflow="ellipsis" vert="horz" wrap="square" anchor="ctr" anchorCtr="1"/>
              <a:lstStyle/>
              <a:p>
                <a:pPr>
                  <a:defRPr sz="1800" b="0" i="0" u="none" strike="noStrike" kern="1200" baseline="0">
                    <a:solidFill>
                      <a:schemeClr val="accent3">
                        <a:lumMod val="50000"/>
                      </a:schemeClr>
                    </a:solidFill>
                    <a:latin typeface=""/>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'IV.2.9.Aport. GOB. y Pagos RS'!$B$5:$B$15</c:f>
              <c:numCache>
                <c:formatCode>#,##0.00_);[Red]\(#,##0.00\)</c:formatCode>
                <c:ptCount val="11"/>
                <c:pt idx="0">
                  <c:v>6922811271.25</c:v>
                </c:pt>
                <c:pt idx="1">
                  <c:v>8498167479</c:v>
                </c:pt>
                <c:pt idx="2">
                  <c:v>8861365332.7000008</c:v>
                </c:pt>
                <c:pt idx="3">
                  <c:v>9303031996.6900005</c:v>
                </c:pt>
                <c:pt idx="4">
                  <c:v>10073865331.02</c:v>
                </c:pt>
                <c:pt idx="5">
                  <c:v>10800531998.65</c:v>
                </c:pt>
                <c:pt idx="6">
                  <c:v>17765576332.630001</c:v>
                </c:pt>
                <c:pt idx="7">
                  <c:v>16860531998.969999</c:v>
                </c:pt>
                <c:pt idx="8">
                  <c:v>18395222000</c:v>
                </c:pt>
                <c:pt idx="9">
                  <c:v>18395222000</c:v>
                </c:pt>
                <c:pt idx="10">
                  <c:v>3099203666.6599998</c:v>
                </c:pt>
              </c:numCache>
            </c:numRef>
          </c:val>
          <c:smooth val="0"/>
          <c:extLst>
            <c:ext xmlns:c16="http://schemas.microsoft.com/office/drawing/2014/chart" uri="{C3380CC4-5D6E-409C-BE32-E72D297353CC}">
              <c16:uniqueId val="{00000000-C9C3-436C-B2FA-D05836ABCC44}"/>
            </c:ext>
          </c:extLst>
        </c:ser>
        <c:ser>
          <c:idx val="1"/>
          <c:order val="1"/>
          <c:tx>
            <c:strRef>
              <c:f>'IV.2.9.Aport. GOB. y Pagos RS'!$C$4</c:f>
              <c:strCache>
                <c:ptCount val="1"/>
                <c:pt idx="0">
                  <c:v>  Pago a SENASA  </c:v>
                </c:pt>
              </c:strCache>
            </c:strRef>
          </c:tx>
          <c:spPr>
            <a:ln w="19050" cap="rnd">
              <a:solidFill>
                <a:srgbClr val="00539B"/>
              </a:solidFill>
              <a:round/>
            </a:ln>
            <a:effectLst/>
          </c:spPr>
          <c:marker>
            <c:symbol val="circle"/>
            <c:size val="25"/>
            <c:spPr>
              <a:solidFill>
                <a:schemeClr val="bg1"/>
              </a:solidFill>
              <a:ln w="34925">
                <a:solidFill>
                  <a:srgbClr val="00539B"/>
                </a:solidFill>
              </a:ln>
              <a:effectLst/>
            </c:spPr>
          </c:marker>
          <c:dLbls>
            <c:dLbl>
              <c:idx val="4"/>
              <c:layout>
                <c:manualLayout>
                  <c:x val="-6.3371714324301387E-2"/>
                  <c:y val="-6.61258172239745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D21-4A6B-A520-1FD8EFDFF461}"/>
                </c:ext>
              </c:extLst>
            </c:dLbl>
            <c:dLbl>
              <c:idx val="5"/>
              <c:layout>
                <c:manualLayout>
                  <c:x val="1.8432118799372561E-3"/>
                  <c:y val="-4.684466202384066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D21-4A6B-A520-1FD8EFDFF461}"/>
                </c:ext>
              </c:extLst>
            </c:dLbl>
            <c:dLbl>
              <c:idx val="7"/>
              <c:layout>
                <c:manualLayout>
                  <c:x val="-7.0180752072695321E-2"/>
                  <c:y val="3.50801905231633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D21-4A6B-A520-1FD8EFDFF461}"/>
                </c:ext>
              </c:extLst>
            </c:dLbl>
            <c:dLbl>
              <c:idx val="10"/>
              <c:layout>
                <c:manualLayout>
                  <c:x val="-2.6296973681108164E-3"/>
                  <c:y val="-5.518462719725694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D21-4A6B-A520-1FD8EFDFF461}"/>
                </c:ext>
              </c:extLst>
            </c:dLbl>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rgbClr val="0070C0"/>
                    </a:solidFill>
                    <a:latin typeface=""/>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'IV.2.9.Aport. GOB. y Pagos RS'!$A$5:$A$15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'IV.2.9.Aport. GOB. y Pagos RS'!$C$5:$C$15</c:f>
              <c:numCache>
                <c:formatCode>#,##0.00_);[Red]\(#,##0.00\)</c:formatCode>
                <c:ptCount val="11"/>
                <c:pt idx="0">
                  <c:v>6892825210.3000002</c:v>
                </c:pt>
                <c:pt idx="1">
                  <c:v>8178603831.1000004</c:v>
                </c:pt>
                <c:pt idx="2">
                  <c:v>9002153750.7799988</c:v>
                </c:pt>
                <c:pt idx="3">
                  <c:v>9656741344.960001</c:v>
                </c:pt>
                <c:pt idx="4">
                  <c:v>10092459380.139999</c:v>
                </c:pt>
                <c:pt idx="5">
                  <c:v>12108569830.129999</c:v>
                </c:pt>
                <c:pt idx="6">
                  <c:v>18026955388.759998</c:v>
                </c:pt>
                <c:pt idx="7">
                  <c:v>18618103739.529999</c:v>
                </c:pt>
                <c:pt idx="8">
                  <c:v>18680602574.010002</c:v>
                </c:pt>
                <c:pt idx="9">
                  <c:v>18566920747.349998</c:v>
                </c:pt>
                <c:pt idx="10">
                  <c:v>3075351856.1999998</c:v>
                </c:pt>
              </c:numCache>
            </c:numRef>
          </c:val>
          <c:smooth val="0"/>
          <c:extLst>
            <c:ext xmlns:c16="http://schemas.microsoft.com/office/drawing/2014/chart" uri="{C3380CC4-5D6E-409C-BE32-E72D297353CC}">
              <c16:uniqueId val="{00000001-C9C3-436C-B2FA-D05836ABCC44}"/>
            </c:ext>
          </c:extLst>
        </c:ser>
        <c:dLbls>
          <c:showLegendKey val="0"/>
          <c:showVal val="0"/>
          <c:showCatName val="0"/>
          <c:showSerName val="0"/>
          <c:showPercent val="0"/>
          <c:showBubbleSize val="0"/>
        </c:dLbls>
        <c:marker val="1"/>
        <c:smooth val="0"/>
        <c:axId val="437780784"/>
        <c:axId val="437771928"/>
      </c:lineChart>
      <c:catAx>
        <c:axId val="437780784"/>
        <c:scaling>
          <c:orientation val="minMax"/>
        </c:scaling>
        <c:delete val="0"/>
        <c:axPos val="b"/>
        <c:numFmt formatCode="General" sourceLinked="0"/>
        <c:majorTickMark val="out"/>
        <c:minorTickMark val="none"/>
        <c:tickLblPos val="nextTo"/>
        <c:spPr>
          <a:noFill/>
          <a:ln w="9525" cap="rnd" cmpd="sng" algn="ctr">
            <a:solidFill>
              <a:schemeClr val="tx1">
                <a:lumMod val="25000"/>
                <a:lumOff val="75000"/>
              </a:schemeClr>
            </a:solidFill>
            <a:bevel/>
          </a:ln>
          <a:effectLst/>
        </c:spPr>
        <c:txPr>
          <a:bodyPr rot="-60000000" spcFirstLastPara="1" vertOverflow="ellipsis" vert="horz" wrap="square" anchor="ctr" anchorCtr="1"/>
          <a:lstStyle/>
          <a:p>
            <a:pPr>
              <a:defRPr sz="1800" b="1" i="0" u="none" strike="noStrike" kern="1200" baseline="0">
                <a:solidFill>
                  <a:schemeClr val="tx1">
                    <a:lumMod val="65000"/>
                    <a:lumOff val="35000"/>
                  </a:schemeClr>
                </a:solidFill>
                <a:latin typeface=""/>
                <a:ea typeface="+mn-ea"/>
                <a:cs typeface="Arial" panose="020B0604020202020204" pitchFamily="34" charset="0"/>
              </a:defRPr>
            </a:pPr>
            <a:endParaRPr lang="es-DO"/>
          </a:p>
        </c:txPr>
        <c:crossAx val="437771928"/>
        <c:crosses val="autoZero"/>
        <c:auto val="1"/>
        <c:lblAlgn val="ctr"/>
        <c:lblOffset val="100"/>
        <c:tickMarkSkip val="1"/>
        <c:noMultiLvlLbl val="0"/>
      </c:catAx>
      <c:valAx>
        <c:axId val="437771928"/>
        <c:scaling>
          <c:orientation val="minMax"/>
        </c:scaling>
        <c:delete val="0"/>
        <c:axPos val="l"/>
        <c:numFmt formatCode="#,##0.00_);[Red]\(#,##0.00\)" sourceLinked="1"/>
        <c:majorTickMark val="out"/>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 b="0" i="0" u="none" strike="noStrike" kern="1200" baseline="0">
                <a:solidFill>
                  <a:schemeClr val="bg1"/>
                </a:solidFill>
                <a:latin typeface=""/>
                <a:ea typeface="+mn-ea"/>
                <a:cs typeface="Arial" panose="020B0604020202020204" pitchFamily="34" charset="0"/>
              </a:defRPr>
            </a:pPr>
            <a:endParaRPr lang="es-DO"/>
          </a:p>
        </c:txPr>
        <c:crossAx val="437780784"/>
        <c:crosses val="autoZero"/>
        <c:crossBetween val="between"/>
        <c:dispUnits>
          <c:builtInUnit val="millions"/>
          <c:dispUnitsLbl>
            <c:layout>
              <c:manualLayout>
                <c:xMode val="edge"/>
                <c:yMode val="edge"/>
                <c:x val="2.5207808347140398E-2"/>
                <c:y val="0.49298417727312377"/>
              </c:manualLayout>
            </c:layout>
            <c:spPr>
              <a:noFill/>
              <a:ln>
                <a:noFill/>
              </a:ln>
              <a:effectLst/>
            </c:spPr>
            <c:txPr>
              <a:bodyPr rot="-5400000" spcFirstLastPara="1" vertOverflow="ellipsis" vert="horz" wrap="square" anchor="ctr" anchorCtr="1"/>
              <a:lstStyle/>
              <a:p>
                <a:pPr>
                  <a:defRPr sz="2800" b="0" i="0" u="none" strike="noStrike" kern="1200" baseline="0">
                    <a:solidFill>
                      <a:sysClr val="windowText" lastClr="000000"/>
                    </a:solidFill>
                    <a:latin typeface=""/>
                    <a:ea typeface="+mn-ea"/>
                    <a:cs typeface="Arial" panose="020B0604020202020204" pitchFamily="34" charset="0"/>
                  </a:defRPr>
                </a:pPr>
                <a:endParaRPr lang="es-DO"/>
              </a:p>
            </c:txPr>
          </c:dispUnitsLbl>
        </c:dispUnits>
      </c:valAx>
      <c:spPr>
        <a:noFill/>
        <a:ln>
          <a:noFill/>
        </a:ln>
        <a:effectLst/>
      </c:spPr>
    </c:plotArea>
    <c:legend>
      <c:legendPos val="b"/>
      <c:layout>
        <c:manualLayout>
          <c:xMode val="edge"/>
          <c:yMode val="edge"/>
          <c:x val="0.23062208598436257"/>
          <c:y val="4.1522893040175493E-2"/>
          <c:w val="0.60432989232640799"/>
          <c:h val="6.0994011421482426E-2"/>
        </c:manualLayout>
      </c:layout>
      <c:overlay val="0"/>
      <c:spPr>
        <a:noFill/>
        <a:ln>
          <a:noFill/>
        </a:ln>
        <a:effectLst/>
      </c:spPr>
      <c:txPr>
        <a:bodyPr rot="0" spcFirstLastPara="1" vertOverflow="ellipsis" vert="horz" wrap="square" anchor="ctr" anchorCtr="1"/>
        <a:lstStyle/>
        <a:p>
          <a:pPr>
            <a:defRPr sz="2000" b="1" i="0" u="none" strike="noStrike" kern="1200" baseline="0">
              <a:solidFill>
                <a:sysClr val="windowText" lastClr="000000"/>
              </a:solidFill>
              <a:latin typeface=""/>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1800">
          <a:latin typeface=""/>
          <a:cs typeface="Arial" panose="020B0604020202020204" pitchFamily="34" charset="0"/>
        </a:defRPr>
      </a:pPr>
      <a:endParaRPr lang="es-DO"/>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643872182243924E-2"/>
          <c:y val="0.14322214470717726"/>
          <c:w val="0.96139198350194377"/>
          <c:h val="0.64657446501730498"/>
        </c:manualLayout>
      </c:layout>
      <c:barChart>
        <c:barDir val="col"/>
        <c:grouping val="clustered"/>
        <c:varyColors val="0"/>
        <c:ser>
          <c:idx val="0"/>
          <c:order val="0"/>
          <c:tx>
            <c:strRef>
              <c:f>'IV.2.10 Pagos.SFS Pens.'!$B$4</c:f>
              <c:strCache>
                <c:ptCount val="1"/>
                <c:pt idx="0">
                  <c:v>Pagos a Pensionados</c:v>
                </c:pt>
              </c:strCache>
            </c:strRef>
          </c:tx>
          <c:spPr>
            <a:solidFill>
              <a:srgbClr val="00539B"/>
            </a:solidFill>
            <a:ln>
              <a:noFill/>
            </a:ln>
            <a:effectLst/>
          </c:spPr>
          <c:invertIfNegative val="0"/>
          <c:dLbls>
            <c:spPr>
              <a:noFill/>
              <a:ln>
                <a:noFill/>
              </a:ln>
              <a:effectLst/>
            </c:spPr>
            <c:txPr>
              <a:bodyPr rot="-5400000" spcFirstLastPara="1" vertOverflow="ellipsis"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'IV.2.10 Pagos.SFS Pens.'!$A$5:$A$15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'IV.2.10 Pagos.SFS Pens.'!$B$5:$B$15</c:f>
              <c:numCache>
                <c:formatCode>#,##0.00</c:formatCode>
                <c:ptCount val="11"/>
                <c:pt idx="0">
                  <c:v>335652778.95999998</c:v>
                </c:pt>
                <c:pt idx="1">
                  <c:v>328531909.15999991</c:v>
                </c:pt>
                <c:pt idx="2">
                  <c:v>558973905.84000003</c:v>
                </c:pt>
                <c:pt idx="3">
                  <c:v>758411882.95999992</c:v>
                </c:pt>
                <c:pt idx="4">
                  <c:v>973800800.96999991</c:v>
                </c:pt>
                <c:pt idx="5">
                  <c:v>970014744.09000003</c:v>
                </c:pt>
                <c:pt idx="6">
                  <c:v>854040296.11999989</c:v>
                </c:pt>
                <c:pt idx="7">
                  <c:v>1581951303.1199999</c:v>
                </c:pt>
                <c:pt idx="8">
                  <c:v>1744042776.5300002</c:v>
                </c:pt>
                <c:pt idx="9">
                  <c:v>2068231616.74</c:v>
                </c:pt>
                <c:pt idx="10">
                  <c:v>520974902.48000002</c:v>
                </c:pt>
              </c:numCache>
            </c:numRef>
          </c:val>
          <c:extLst>
            <c:ext xmlns:c16="http://schemas.microsoft.com/office/drawing/2014/chart" uri="{C3380CC4-5D6E-409C-BE32-E72D297353CC}">
              <c16:uniqueId val="{00000000-20A7-4384-A749-BA678B74CF46}"/>
            </c:ext>
          </c:extLst>
        </c:ser>
        <c:dLbls>
          <c:showLegendKey val="0"/>
          <c:showVal val="0"/>
          <c:showCatName val="0"/>
          <c:showSerName val="0"/>
          <c:showPercent val="0"/>
          <c:showBubbleSize val="0"/>
        </c:dLbls>
        <c:gapWidth val="20"/>
        <c:axId val="432553088"/>
        <c:axId val="432553480"/>
      </c:barChart>
      <c:catAx>
        <c:axId val="432553088"/>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2553480"/>
        <c:crosses val="autoZero"/>
        <c:auto val="1"/>
        <c:lblAlgn val="ctr"/>
        <c:lblOffset val="100"/>
        <c:noMultiLvlLbl val="0"/>
      </c:catAx>
      <c:valAx>
        <c:axId val="432553480"/>
        <c:scaling>
          <c:orientation val="minMax"/>
        </c:scaling>
        <c:delete val="1"/>
        <c:axPos val="l"/>
        <c:numFmt formatCode="#,##0.00" sourceLinked="1"/>
        <c:majorTickMark val="none"/>
        <c:minorTickMark val="none"/>
        <c:tickLblPos val="nextTo"/>
        <c:crossAx val="4325530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5227172241115797E-2"/>
          <c:y val="2.8060805808117827E-2"/>
          <c:w val="0.95915187114852374"/>
          <c:h val="0.80872902703515093"/>
        </c:manualLayout>
      </c:layout>
      <c:barChart>
        <c:barDir val="col"/>
        <c:grouping val="clustered"/>
        <c:varyColors val="0"/>
        <c:ser>
          <c:idx val="0"/>
          <c:order val="0"/>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lIns="38100" tIns="19050" rIns="38100" bIns="19050" anchor="ctr" anchorCtr="1">
                <a:spAutoFit/>
              </a:bodyPr>
              <a:lstStyle/>
              <a:p>
                <a:pPr>
                  <a:defRPr sz="2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'IV.3.2.Pagos_ SVDS'!$A$5:$A$15</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'IV.3.2.Pagos_ SVDS'!$B$5:$B$15</c:f>
              <c:numCache>
                <c:formatCode>#,##0.00</c:formatCode>
                <c:ptCount val="11"/>
                <c:pt idx="0">
                  <c:v>38018208331.940002</c:v>
                </c:pt>
                <c:pt idx="1">
                  <c:v>42519520570.940002</c:v>
                </c:pt>
                <c:pt idx="2">
                  <c:v>47463118892.330002</c:v>
                </c:pt>
                <c:pt idx="3">
                  <c:v>53637242684.989998</c:v>
                </c:pt>
                <c:pt idx="4">
                  <c:v>58492444764.089996</c:v>
                </c:pt>
                <c:pt idx="5">
                  <c:v>57570980579.769997</c:v>
                </c:pt>
                <c:pt idx="6">
                  <c:v>66464047805.599998</c:v>
                </c:pt>
                <c:pt idx="7">
                  <c:v>80172200895.899994</c:v>
                </c:pt>
                <c:pt idx="8">
                  <c:v>89113603543.490005</c:v>
                </c:pt>
                <c:pt idx="9">
                  <c:v>99668069831.240005</c:v>
                </c:pt>
                <c:pt idx="10">
                  <c:v>16928347226.17</c:v>
                </c:pt>
              </c:numCache>
            </c:numRef>
          </c:val>
          <c:extLst>
            <c:ext xmlns:c16="http://schemas.microsoft.com/office/drawing/2014/chart" uri="{C3380CC4-5D6E-409C-BE32-E72D297353CC}">
              <c16:uniqueId val="{0000000F-5192-4075-B8A0-75102937E47F}"/>
            </c:ext>
          </c:extLst>
        </c:ser>
        <c:dLbls>
          <c:showLegendKey val="0"/>
          <c:showVal val="0"/>
          <c:showCatName val="0"/>
          <c:showSerName val="0"/>
          <c:showPercent val="0"/>
          <c:showBubbleSize val="0"/>
        </c:dLbls>
        <c:gapWidth val="34"/>
        <c:axId val="431136120"/>
        <c:axId val="431136512"/>
      </c:barChart>
      <c:catAx>
        <c:axId val="43113612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512"/>
        <c:crosses val="autoZero"/>
        <c:auto val="1"/>
        <c:lblAlgn val="ctr"/>
        <c:lblOffset val="100"/>
        <c:noMultiLvlLbl val="0"/>
      </c:catAx>
      <c:valAx>
        <c:axId val="431136512"/>
        <c:scaling>
          <c:orientation val="minMax"/>
        </c:scaling>
        <c:delete val="0"/>
        <c:axPos val="l"/>
        <c:numFmt formatCode="#,##0.00"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36120"/>
        <c:crosses val="autoZero"/>
        <c:crossBetween val="between"/>
        <c:dispUnits>
          <c:builtInUnit val="millions"/>
          <c:dispUnitsLbl>
            <c:layout>
              <c:manualLayout>
                <c:xMode val="edge"/>
                <c:yMode val="edge"/>
                <c:x val="5.3553802963054956E-3"/>
                <c:y val="0.45784881747086836"/>
              </c:manualLayout>
            </c:layout>
            <c:spPr>
              <a:noFill/>
              <a:ln>
                <a:noFill/>
              </a:ln>
              <a:effectLst/>
            </c:spPr>
            <c:txPr>
              <a:bodyPr rot="-5400000" spcFirstLastPara="1" vertOverflow="ellipsis" vert="horz" wrap="square" anchor="ctr" anchorCtr="1"/>
              <a:lstStyle/>
              <a:p>
                <a:pPr>
                  <a:defRPr sz="20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
          <c:y val="0.3066054128825052"/>
          <c:w val="0.99519873331051012"/>
          <c:h val="0.5433515349553738"/>
        </c:manualLayout>
      </c:layout>
      <c:bar3DChart>
        <c:barDir val="col"/>
        <c:grouping val="clustered"/>
        <c:varyColors val="0"/>
        <c:ser>
          <c:idx val="0"/>
          <c:order val="0"/>
          <c:tx>
            <c:strRef>
              <c:f>'IV.3.3.Pagos anuales x cuentas'!$A$14</c:f>
              <c:strCache>
                <c:ptCount val="1"/>
                <c:pt idx="0">
                  <c:v>Total</c:v>
                </c:pt>
              </c:strCache>
            </c:strRef>
          </c:tx>
          <c:spPr>
            <a:solidFill>
              <a:srgbClr val="00539B"/>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cuentas'!$B$14:$E$14</c:f>
              <c:numCache>
                <c:formatCode>_(* #,##0.00_);_(* \(#,##0.00\);_(* "-"??_);_(@_)</c:formatCode>
                <c:ptCount val="4"/>
                <c:pt idx="0">
                  <c:v>80245785891.580017</c:v>
                </c:pt>
                <c:pt idx="1">
                  <c:v>89113603543.489975</c:v>
                </c:pt>
                <c:pt idx="2">
                  <c:v>99668069831.23999</c:v>
                </c:pt>
                <c:pt idx="3">
                  <c:v>16928347226.170002</c:v>
                </c:pt>
              </c:numCache>
            </c:numRef>
          </c:val>
          <c:extLst>
            <c:ext xmlns:c16="http://schemas.microsoft.com/office/drawing/2014/chart" uri="{C3380CC4-5D6E-409C-BE32-E72D297353CC}">
              <c16:uniqueId val="{00000003-C43E-441D-B8EC-B37D5A24814D}"/>
            </c:ext>
          </c:extLst>
        </c:ser>
        <c:ser>
          <c:idx val="1"/>
          <c:order val="1"/>
          <c:tx>
            <c:strRef>
              <c:f>'IV.3.3.Pagos anuales x cuentas'!$A$5</c:f>
              <c:strCache>
                <c:ptCount val="1"/>
                <c:pt idx="0">
                  <c:v>Cuenta de Capitalizacion Individual CCI</c:v>
                </c:pt>
              </c:strCache>
            </c:strRef>
          </c:tx>
          <c:spPr>
            <a:solidFill>
              <a:srgbClr val="00A94F"/>
            </a:solidFill>
            <a:ln>
              <a:noFill/>
            </a:ln>
            <a:effectLst/>
            <a:sp3d/>
          </c:spPr>
          <c:invertIfNegative val="0"/>
          <c:dLbls>
            <c:dLbl>
              <c:idx val="8"/>
              <c:layout>
                <c:manualLayout>
                  <c:x val="3.0660223245052277E-3"/>
                  <c:y val="-7.900204626843168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43E-441D-B8EC-B37D5A24814D}"/>
                </c:ext>
              </c:extLst>
            </c:dLbl>
            <c:dLbl>
              <c:idx val="9"/>
              <c:layout>
                <c:manualLayout>
                  <c:x val="2.770986073940245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cuentas'!$B$5:$E$5</c:f>
              <c:numCache>
                <c:formatCode>_(* #,##0.00_);_(* \(#,##0.00\);_(* "-"??_);_(@_)</c:formatCode>
                <c:ptCount val="4"/>
                <c:pt idx="0">
                  <c:v>64516667631.620003</c:v>
                </c:pt>
                <c:pt idx="1">
                  <c:v>72515503134.449997</c:v>
                </c:pt>
                <c:pt idx="2">
                  <c:v>81223400245.509995</c:v>
                </c:pt>
                <c:pt idx="3">
                  <c:v>13771236464.59</c:v>
                </c:pt>
              </c:numCache>
            </c:numRef>
          </c:val>
          <c:extLst>
            <c:ext xmlns:c16="http://schemas.microsoft.com/office/drawing/2014/chart" uri="{C3380CC4-5D6E-409C-BE32-E72D297353CC}">
              <c16:uniqueId val="{00000007-C43E-441D-B8EC-B37D5A24814D}"/>
            </c:ext>
          </c:extLst>
        </c:ser>
        <c:ser>
          <c:idx val="2"/>
          <c:order val="2"/>
          <c:tx>
            <c:strRef>
              <c:f>'IV.3.3.Pagos anuales x cuentas'!$A$9</c:f>
              <c:strCache>
                <c:ptCount val="1"/>
                <c:pt idx="0">
                  <c:v>Comisión AFP</c:v>
                </c:pt>
              </c:strCache>
            </c:strRef>
          </c:tx>
          <c:spPr>
            <a:solidFill>
              <a:schemeClr val="accent5"/>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'IV.3.3.Pagos anuales x cuentas'!$B$4:$E$4</c:f>
              <c:strCache>
                <c:ptCount val="4"/>
                <c:pt idx="0">
                  <c:v>2022</c:v>
                </c:pt>
                <c:pt idx="1">
                  <c:v>2023</c:v>
                </c:pt>
                <c:pt idx="2">
                  <c:v>2024</c:v>
                </c:pt>
                <c:pt idx="3">
                  <c:v>Enero -Febrero 2025</c:v>
                </c:pt>
              </c:strCache>
            </c:strRef>
          </c:cat>
          <c:val>
            <c:numRef>
              <c:f>'IV.3.3.Pagos anuales x cuentas'!$B$9:$E$9</c:f>
              <c:numCache>
                <c:formatCode>_(* #,##0.00_);_(* \(#,##0.00\);_(* "-"??_);_(@_)</c:formatCode>
                <c:ptCount val="4"/>
                <c:pt idx="0">
                  <c:v>534942027.41000003</c:v>
                </c:pt>
                <c:pt idx="1">
                  <c:v>550668409.03999996</c:v>
                </c:pt>
                <c:pt idx="2">
                  <c:v>623677440.78999996</c:v>
                </c:pt>
                <c:pt idx="3">
                  <c:v>110320123.95</c:v>
                </c:pt>
              </c:numCache>
            </c:numRef>
          </c:val>
          <c:extLst>
            <c:ext xmlns:c16="http://schemas.microsoft.com/office/drawing/2014/chart" uri="{C3380CC4-5D6E-409C-BE32-E72D297353CC}">
              <c16:uniqueId val="{00000008-C43E-441D-B8EC-B37D5A24814D}"/>
            </c:ext>
          </c:extLst>
        </c:ser>
        <c:ser>
          <c:idx val="3"/>
          <c:order val="3"/>
          <c:tx>
            <c:strRef>
              <c:f>'IV.3.3.Pagos anuales x cuentas'!$A$13</c:f>
              <c:strCache>
                <c:ptCount val="1"/>
                <c:pt idx="0">
                  <c:v>Operación DIDA</c:v>
                </c:pt>
              </c:strCache>
            </c:strRef>
          </c:tx>
          <c:spPr>
            <a:solidFill>
              <a:schemeClr val="accent1">
                <a:lumMod val="60000"/>
              </a:schemeClr>
            </a:solidFill>
            <a:ln>
              <a:noFill/>
            </a:ln>
            <a:effectLst/>
            <a:sp3d/>
          </c:spPr>
          <c:invertIfNegative val="0"/>
          <c:dLbls>
            <c:dLbl>
              <c:idx val="9"/>
              <c:layout>
                <c:manualLayout>
                  <c:x val="9.5194099644836064E-4"/>
                  <c:y val="4.544239603799556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cuentas'!$B$13:$E$13</c:f>
              <c:numCache>
                <c:formatCode>_(* #,##0.00_);_(* \(#,##0.00\);_(* "-"??_);_(@_)</c:formatCode>
                <c:ptCount val="4"/>
                <c:pt idx="0">
                  <c:v>330441648.19999999</c:v>
                </c:pt>
                <c:pt idx="1">
                  <c:v>372362585.42000002</c:v>
                </c:pt>
                <c:pt idx="2">
                  <c:v>415402047.5</c:v>
                </c:pt>
                <c:pt idx="3">
                  <c:v>69930357.590000004</c:v>
                </c:pt>
              </c:numCache>
            </c:numRef>
          </c:val>
          <c:extLst>
            <c:ext xmlns:c16="http://schemas.microsoft.com/office/drawing/2014/chart" uri="{C3380CC4-5D6E-409C-BE32-E72D297353CC}">
              <c16:uniqueId val="{0000000C-C43E-441D-B8EC-B37D5A24814D}"/>
            </c:ext>
          </c:extLst>
        </c:ser>
        <c:ser>
          <c:idx val="4"/>
          <c:order val="4"/>
          <c:tx>
            <c:strRef>
              <c:f>'IV.3.3.Pagos anuales x cuentas'!$A$8</c:f>
              <c:strCache>
                <c:ptCount val="1"/>
                <c:pt idx="0">
                  <c:v>Autoseguro IDSS</c:v>
                </c:pt>
              </c:strCache>
            </c:strRef>
          </c:tx>
          <c:spPr>
            <a:solidFill>
              <a:schemeClr val="accent3">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cuentas'!$B$8:$E$8</c:f>
              <c:numCache>
                <c:formatCode>_(* #,##0.00_);_(* \(#,##0.00\);_(* "-"??_);_(@_)</c:formatCode>
                <c:ptCount val="4"/>
                <c:pt idx="0">
                  <c:v>299922059.91000003</c:v>
                </c:pt>
                <c:pt idx="1">
                  <c:v>328081703.39999998</c:v>
                </c:pt>
                <c:pt idx="2">
                  <c:v>354482605.56999999</c:v>
                </c:pt>
                <c:pt idx="3">
                  <c:v>62820995.520000003</c:v>
                </c:pt>
              </c:numCache>
            </c:numRef>
          </c:val>
          <c:extLst>
            <c:ext xmlns:c16="http://schemas.microsoft.com/office/drawing/2014/chart" uri="{C3380CC4-5D6E-409C-BE32-E72D297353CC}">
              <c16:uniqueId val="{0000000E-C43E-441D-B8EC-B37D5A24814D}"/>
            </c:ext>
          </c:extLst>
        </c:ser>
        <c:ser>
          <c:idx val="5"/>
          <c:order val="5"/>
          <c:tx>
            <c:strRef>
              <c:f>'IV.3.3.Pagos anuales x cuentas'!$A$11</c:f>
              <c:strCache>
                <c:ptCount val="1"/>
                <c:pt idx="0">
                  <c:v>Fondos de solidaridad social (FSS)</c:v>
                </c:pt>
              </c:strCache>
            </c:strRef>
          </c:tx>
          <c:spPr>
            <a:solidFill>
              <a:schemeClr val="accent5">
                <a:lumMod val="60000"/>
              </a:schemeClr>
            </a:solidFill>
            <a:ln>
              <a:noFill/>
            </a:ln>
            <a:effectLst/>
            <a:sp3d/>
          </c:spPr>
          <c:invertIfNegative val="0"/>
          <c:dLbls>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cuentas'!$B$11:$E$11</c:f>
              <c:numCache>
                <c:formatCode>_(* #,##0.00_);_(* \(#,##0.00\);_(* "-"??_);_(@_)</c:formatCode>
                <c:ptCount val="4"/>
                <c:pt idx="0">
                  <c:v>3070768143.7399998</c:v>
                </c:pt>
                <c:pt idx="1">
                  <c:v>3418154271.48</c:v>
                </c:pt>
                <c:pt idx="2">
                  <c:v>3820529252.0700002</c:v>
                </c:pt>
                <c:pt idx="3">
                  <c:v>647522355.82000005</c:v>
                </c:pt>
              </c:numCache>
            </c:numRef>
          </c:val>
          <c:extLst>
            <c:ext xmlns:c16="http://schemas.microsoft.com/office/drawing/2014/chart" uri="{C3380CC4-5D6E-409C-BE32-E72D297353CC}">
              <c16:uniqueId val="{0000000F-C43E-441D-B8EC-B37D5A24814D}"/>
            </c:ext>
          </c:extLst>
        </c:ser>
        <c:ser>
          <c:idx val="6"/>
          <c:order val="6"/>
          <c:tx>
            <c:strRef>
              <c:f>'IV.3.3.Pagos anuales x cuentas'!$A$12</c:f>
              <c:strCache>
                <c:ptCount val="1"/>
                <c:pt idx="0">
                  <c:v>Operación TSS</c:v>
                </c:pt>
              </c:strCache>
            </c:strRef>
          </c:tx>
          <c:spPr>
            <a:solidFill>
              <a:schemeClr val="accent1">
                <a:lumMod val="80000"/>
                <a:lumOff val="20000"/>
              </a:schemeClr>
            </a:solidFill>
            <a:ln>
              <a:noFill/>
            </a:ln>
            <a:effectLst/>
            <a:sp3d/>
          </c:spPr>
          <c:invertIfNegative val="0"/>
          <c:dLbls>
            <c:dLbl>
              <c:idx val="9"/>
              <c:layout>
                <c:manualLayout>
                  <c:x val="0"/>
                  <c:y val="-2.27211980189977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43E-441D-B8EC-B37D5A24814D}"/>
                </c:ext>
              </c:extLst>
            </c:dLbl>
            <c:spPr>
              <a:noFill/>
              <a:ln>
                <a:noFill/>
              </a:ln>
              <a:effectLst/>
            </c:spPr>
            <c:txPr>
              <a:bodyPr rot="-5400000" spcFirstLastPara="1" vertOverflow="ellipsis" wrap="square" anchor="ctr" anchorCtr="1"/>
              <a:lstStyle/>
              <a:p>
                <a:pPr>
                  <a:defRPr sz="1800" b="0" i="0" u="none" strike="noStrike" kern="1200" baseline="0">
                    <a:solidFill>
                      <a:schemeClr val="tx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'IV.3.3.Pagos anuales x cuentas'!$B$4:$E$4</c:f>
              <c:strCache>
                <c:ptCount val="4"/>
                <c:pt idx="0">
                  <c:v>2022</c:v>
                </c:pt>
                <c:pt idx="1">
                  <c:v>2023</c:v>
                </c:pt>
                <c:pt idx="2">
                  <c:v>2024</c:v>
                </c:pt>
                <c:pt idx="3">
                  <c:v>Enero -Febrero 2025</c:v>
                </c:pt>
              </c:strCache>
            </c:strRef>
          </c:cat>
          <c:val>
            <c:numRef>
              <c:f>'IV.3.3.Pagos anuales x cuentas'!$B$12:$E$12</c:f>
              <c:numCache>
                <c:formatCode>_(* #,##0.00_);_(* \(#,##0.00\);_(* "-"??_);_(@_)</c:formatCode>
                <c:ptCount val="4"/>
                <c:pt idx="0">
                  <c:v>660867082.09000003</c:v>
                </c:pt>
                <c:pt idx="1">
                  <c:v>744719455.63999999</c:v>
                </c:pt>
                <c:pt idx="2">
                  <c:v>830780103.28999996</c:v>
                </c:pt>
                <c:pt idx="3">
                  <c:v>139856148.78</c:v>
                </c:pt>
              </c:numCache>
            </c:numRef>
          </c:val>
          <c:extLst>
            <c:ext xmlns:c16="http://schemas.microsoft.com/office/drawing/2014/chart" uri="{C3380CC4-5D6E-409C-BE32-E72D297353CC}">
              <c16:uniqueId val="{00000011-C43E-441D-B8EC-B37D5A24814D}"/>
            </c:ext>
          </c:extLst>
        </c:ser>
        <c:ser>
          <c:idx val="7"/>
          <c:order val="7"/>
          <c:tx>
            <c:strRef>
              <c:f>'IV.3.3.Pagos anuales x cuentas'!#REF!</c:f>
              <c:strCache>
                <c:ptCount val="1"/>
                <c:pt idx="0">
                  <c:v>#¡REF!</c:v>
                </c:pt>
              </c:strCache>
            </c:strRef>
          </c:tx>
          <c:spPr>
            <a:solidFill>
              <a:schemeClr val="accent3">
                <a:lumMod val="80000"/>
                <a:lumOff val="20000"/>
              </a:schemeClr>
            </a:solidFill>
            <a:ln>
              <a:noFill/>
            </a:ln>
            <a:effectLst/>
            <a:sp3d/>
          </c:spPr>
          <c:invertIfNegative val="0"/>
          <c:cat>
            <c:strRef>
              <c:f>'IV.3.3.Pagos anuales x cuentas'!$B$4:$E$4</c:f>
              <c:strCache>
                <c:ptCount val="4"/>
                <c:pt idx="0">
                  <c:v>2022</c:v>
                </c:pt>
                <c:pt idx="1">
                  <c:v>2023</c:v>
                </c:pt>
                <c:pt idx="2">
                  <c:v>2024</c:v>
                </c:pt>
                <c:pt idx="3">
                  <c:v>Enero -Febrero 2025</c:v>
                </c:pt>
              </c:strCache>
            </c:strRef>
          </c:cat>
          <c:val>
            <c:numRef>
              <c:f>'IV.3.3.Pagos anuales x cuentas'!#REF!</c:f>
              <c:numCache>
                <c:formatCode>General</c:formatCode>
                <c:ptCount val="1"/>
                <c:pt idx="0">
                  <c:v>1</c:v>
                </c:pt>
              </c:numCache>
            </c:numRef>
          </c:val>
          <c:extLst>
            <c:ext xmlns:c16="http://schemas.microsoft.com/office/drawing/2014/chart" uri="{C3380CC4-5D6E-409C-BE32-E72D297353CC}">
              <c16:uniqueId val="{00000015-C43E-441D-B8EC-B37D5A24814D}"/>
            </c:ext>
          </c:extLst>
        </c:ser>
        <c:ser>
          <c:idx val="8"/>
          <c:order val="8"/>
          <c:spPr>
            <a:solidFill>
              <a:schemeClr val="accent5">
                <a:lumMod val="80000"/>
                <a:lumOff val="20000"/>
              </a:schemeClr>
            </a:solidFill>
            <a:ln>
              <a:noFill/>
            </a:ln>
            <a:effectLst/>
            <a:sp3d/>
          </c:spPr>
          <c:invertIfNegative val="0"/>
          <c:cat>
            <c:strRef>
              <c:f>'IV.3.3.Pagos anuales x cuentas'!$B$4:$E$4</c:f>
              <c:strCache>
                <c:ptCount val="4"/>
                <c:pt idx="0">
                  <c:v>2022</c:v>
                </c:pt>
                <c:pt idx="1">
                  <c:v>2023</c:v>
                </c:pt>
                <c:pt idx="2">
                  <c:v>2024</c:v>
                </c:pt>
                <c:pt idx="3">
                  <c:v>Enero -Febrero 2025</c:v>
                </c:pt>
              </c:strCache>
            </c:strRef>
          </c:cat>
          <c:val>
            <c:numLit>
              <c:formatCode>General</c:formatCode>
              <c:ptCount val="1"/>
              <c:pt idx="0">
                <c:v>194685949.21000001</c:v>
              </c:pt>
            </c:numLit>
          </c:val>
          <c:extLst>
            <c:ext xmlns:c16="http://schemas.microsoft.com/office/drawing/2014/chart" uri="{C3380CC4-5D6E-409C-BE32-E72D297353CC}">
              <c16:uniqueId val="{00000000-CFB5-47A0-A5EE-EC1549669EC6}"/>
            </c:ext>
          </c:extLst>
        </c:ser>
        <c:dLbls>
          <c:showLegendKey val="0"/>
          <c:showVal val="0"/>
          <c:showCatName val="0"/>
          <c:showSerName val="0"/>
          <c:showPercent val="0"/>
          <c:showBubbleSize val="0"/>
        </c:dLbls>
        <c:gapWidth val="75"/>
        <c:shape val="cylinder"/>
        <c:axId val="431137296"/>
        <c:axId val="431137688"/>
        <c:axId val="0"/>
      </c:bar3DChart>
      <c:catAx>
        <c:axId val="43113729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688"/>
        <c:crosses val="autoZero"/>
        <c:auto val="1"/>
        <c:lblAlgn val="ctr"/>
        <c:lblOffset val="100"/>
        <c:noMultiLvlLbl val="0"/>
      </c:catAx>
      <c:valAx>
        <c:axId val="431137688"/>
        <c:scaling>
          <c:orientation val="minMax"/>
        </c:scaling>
        <c:delete val="0"/>
        <c:axPos val="l"/>
        <c:numFmt formatCode="_(* #,##0.00_);_(* \(#,##0.00\);_(* &quot;-&quot;??_);_(@_)" sourceLinked="1"/>
        <c:majorTickMark val="none"/>
        <c:minorTickMark val="none"/>
        <c:tickLblPos val="none"/>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mn-lt"/>
                <a:ea typeface="+mn-ea"/>
                <a:cs typeface="+mn-cs"/>
              </a:defRPr>
            </a:pPr>
            <a:endParaRPr lang="es-DO"/>
          </a:p>
        </c:txPr>
        <c:crossAx val="431137296"/>
        <c:crosses val="autoZero"/>
        <c:crossBetween val="between"/>
        <c:dispUnits>
          <c:builtInUnit val="millions"/>
          <c:dispUnitsLbl>
            <c:layout>
              <c:manualLayout>
                <c:xMode val="edge"/>
                <c:yMode val="edge"/>
                <c:x val="5.5084706125634233E-3"/>
                <c:y val="0.44928518373943704"/>
              </c:manualLayout>
            </c:layout>
            <c:spPr>
              <a:noFill/>
              <a:ln>
                <a:noFill/>
              </a:ln>
              <a:effectLst/>
            </c:spPr>
            <c:txPr>
              <a:bodyPr rot="-5400000" spcFirstLastPara="1" vertOverflow="ellipsis" vert="horz" wrap="square" anchor="ctr" anchorCtr="1"/>
              <a:lstStyle/>
              <a:p>
                <a:pPr>
                  <a:defRPr sz="1800" b="1" i="0" u="none" strike="noStrike" kern="1200" baseline="0">
                    <a:solidFill>
                      <a:schemeClr val="tx1"/>
                    </a:solidFill>
                    <a:latin typeface="+mn-lt"/>
                    <a:ea typeface="+mn-ea"/>
                    <a:cs typeface="+mn-cs"/>
                  </a:defRPr>
                </a:pPr>
                <a:endParaRPr lang="es-DO"/>
              </a:p>
            </c:txPr>
          </c:dispUnitsLbl>
        </c:dispUnits>
      </c:valAx>
      <c:spPr>
        <a:noFill/>
        <a:ln w="25400">
          <a:noFill/>
        </a:ln>
        <a:effectLst/>
      </c:spPr>
    </c:plotArea>
    <c:legend>
      <c:legendPos val="b"/>
      <c:legendEntry>
        <c:idx val="8"/>
        <c:delete val="1"/>
      </c:legendEntry>
      <c:layout>
        <c:manualLayout>
          <c:xMode val="edge"/>
          <c:yMode val="edge"/>
          <c:x val="5.354361846507108E-2"/>
          <c:y val="6.9506175919173296E-2"/>
          <c:w val="0.8705942988374753"/>
          <c:h val="4.5296997624645244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800"/>
      </a:pPr>
      <a:endParaRPr lang="es-DO"/>
    </a:p>
  </c:txPr>
  <c:printSettings>
    <c:headerFooter/>
    <c:pageMargins b="0.75000000000001465" l="0.70000000000000062" r="0.70000000000000062" t="0.75000000000001465" header="0.30000000000000032" footer="0.30000000000000032"/>
    <c:pageSetup orientation="portrait"/>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79449158681894"/>
          <c:y val="0.11555509132786973"/>
          <c:w val="0.80349142927951278"/>
          <c:h val="0.81323848837865387"/>
        </c:manualLayout>
      </c:layout>
      <c:barChart>
        <c:barDir val="bar"/>
        <c:grouping val="clustered"/>
        <c:varyColors val="0"/>
        <c:ser>
          <c:idx val="0"/>
          <c:order val="0"/>
          <c:tx>
            <c:strRef>
              <c:f>'IV.3.4.Pago Entidades'!$F$4</c:f>
              <c:strCache>
                <c:ptCount val="1"/>
                <c:pt idx="0">
                  <c:v>Total</c:v>
                </c:pt>
              </c:strCache>
            </c:strRef>
          </c:tx>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invertIfNegative val="0"/>
          <c:dPt>
            <c:idx val="11"/>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1-FA0F-4D96-934E-AFE2A2521853}"/>
              </c:ext>
            </c:extLst>
          </c:dPt>
          <c:dPt>
            <c:idx val="12"/>
            <c:invertIfNegative val="0"/>
            <c:bubble3D val="0"/>
            <c:spPr>
              <a:gradFill flip="none" rotWithShape="1">
                <a:gsLst>
                  <a:gs pos="0">
                    <a:srgbClr val="00539B">
                      <a:shade val="30000"/>
                      <a:satMod val="115000"/>
                    </a:srgbClr>
                  </a:gs>
                  <a:gs pos="50000">
                    <a:srgbClr val="00539B">
                      <a:shade val="67500"/>
                      <a:satMod val="115000"/>
                    </a:srgbClr>
                  </a:gs>
                  <a:gs pos="100000">
                    <a:srgbClr val="00539B">
                      <a:shade val="100000"/>
                      <a:satMod val="115000"/>
                    </a:srgbClr>
                  </a:gs>
                </a:gsLst>
                <a:lin ang="2700000" scaled="1"/>
                <a:tileRect/>
              </a:gradFill>
              <a:ln>
                <a:noFill/>
              </a:ln>
              <a:effectLst>
                <a:glow rad="139700">
                  <a:schemeClr val="bg1">
                    <a:alpha val="49000"/>
                  </a:schemeClr>
                </a:glow>
                <a:outerShdw sx="1000" sy="1000" algn="ctr" rotWithShape="0">
                  <a:schemeClr val="bg1"/>
                </a:outerShdw>
                <a:softEdge rad="0"/>
              </a:effectLst>
            </c:spPr>
            <c:extLst>
              <c:ext xmlns:c16="http://schemas.microsoft.com/office/drawing/2014/chart" uri="{C3380CC4-5D6E-409C-BE32-E72D297353CC}">
                <c16:uniqueId val="{00000003-FA0F-4D96-934E-AFE2A2521853}"/>
              </c:ext>
            </c:extLst>
          </c:dPt>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('IV.3.4.Pago Entidades'!$A$5:$A$19,'IV.3.4.Pago Entidades'!$A$21:$A$21)</c15:sqref>
                  </c15:fullRef>
                </c:ext>
              </c:extLst>
              <c:f>'IV.3.4.Pago Entidades'!$A$5:$A$19</c:f>
              <c:strCache>
                <c:ptCount val="15"/>
                <c:pt idx="0">
                  <c:v>AFP Popular </c:v>
                </c:pt>
                <c:pt idx="1">
                  <c:v>Scotia Crecer AFP</c:v>
                </c:pt>
                <c:pt idx="2">
                  <c:v>AFP Siembra</c:v>
                </c:pt>
                <c:pt idx="3">
                  <c:v>AFP Reservas</c:v>
                </c:pt>
                <c:pt idx="4">
                  <c:v>Fondo INABIMA</c:v>
                </c:pt>
                <c:pt idx="5">
                  <c:v>Ministerio de Hacienda</c:v>
                </c:pt>
                <c:pt idx="6">
                  <c:v>AFP Romana</c:v>
                </c:pt>
                <c:pt idx="7">
                  <c:v>SIPEN</c:v>
                </c:pt>
                <c:pt idx="8">
                  <c:v>Fondo BR</c:v>
                </c:pt>
                <c:pt idx="9">
                  <c:v>Fondo BC</c:v>
                </c:pt>
                <c:pt idx="10">
                  <c:v>Autoseguro (IDSS)</c:v>
                </c:pt>
                <c:pt idx="11">
                  <c:v>AFP Atlántico</c:v>
                </c:pt>
                <c:pt idx="12">
                  <c:v>AFP JMMB BDI, SA</c:v>
                </c:pt>
                <c:pt idx="13">
                  <c:v>Comisión TSS</c:v>
                </c:pt>
                <c:pt idx="14">
                  <c:v>Comisión DIDA</c:v>
                </c:pt>
              </c:strCache>
            </c:strRef>
          </c:cat>
          <c:val>
            <c:numRef>
              <c:extLst>
                <c:ext xmlns:c15="http://schemas.microsoft.com/office/drawing/2012/chart" uri="{02D57815-91ED-43cb-92C2-25804820EDAC}">
                  <c15:fullRef>
                    <c15:sqref>('IV.3.4.Pago Entidades'!$F$5:$F$19,'IV.3.4.Pago Entidades'!$F$21:$F$21)</c15:sqref>
                  </c15:fullRef>
                </c:ext>
              </c:extLst>
              <c:f>'IV.3.4.Pago Entidades'!$F$5:$F$19</c:f>
              <c:numCache>
                <c:formatCode>_(* #,##0.00_);_(* \(#,##0.00\);_(* "-"??_);_(@_)</c:formatCode>
                <c:ptCount val="15"/>
                <c:pt idx="0">
                  <c:v>75643487459.889999</c:v>
                </c:pt>
                <c:pt idx="1">
                  <c:v>53794522208.870003</c:v>
                </c:pt>
                <c:pt idx="2">
                  <c:v>47005110853.639999</c:v>
                </c:pt>
                <c:pt idx="3">
                  <c:v>44956929535.090004</c:v>
                </c:pt>
                <c:pt idx="4">
                  <c:v>38571142524.269997</c:v>
                </c:pt>
                <c:pt idx="5">
                  <c:v>10876198042.769999</c:v>
                </c:pt>
                <c:pt idx="6">
                  <c:v>1801316344.5500002</c:v>
                </c:pt>
                <c:pt idx="7">
                  <c:v>1944032154.8199999</c:v>
                </c:pt>
                <c:pt idx="8">
                  <c:v>1027158359.8700001</c:v>
                </c:pt>
                <c:pt idx="9">
                  <c:v>505957612.18000001</c:v>
                </c:pt>
                <c:pt idx="10">
                  <c:v>1074290739.0899999</c:v>
                </c:pt>
                <c:pt idx="11">
                  <c:v>3791615892.0700006</c:v>
                </c:pt>
                <c:pt idx="12">
                  <c:v>1563093965.3699999</c:v>
                </c:pt>
                <c:pt idx="13">
                  <c:v>2257306162.23</c:v>
                </c:pt>
                <c:pt idx="14">
                  <c:v>1143646517.9199998</c:v>
                </c:pt>
              </c:numCache>
            </c:numRef>
          </c:val>
          <c:extLst>
            <c:ext xmlns:c16="http://schemas.microsoft.com/office/drawing/2014/chart" uri="{C3380CC4-5D6E-409C-BE32-E72D297353CC}">
              <c16:uniqueId val="{00000004-FA0F-4D96-934E-AFE2A2521853}"/>
            </c:ext>
          </c:extLst>
        </c:ser>
        <c:dLbls>
          <c:showLegendKey val="0"/>
          <c:showVal val="0"/>
          <c:showCatName val="0"/>
          <c:showSerName val="0"/>
          <c:showPercent val="0"/>
          <c:showBubbleSize val="0"/>
        </c:dLbls>
        <c:gapWidth val="18"/>
        <c:overlap val="1"/>
        <c:axId val="431138472"/>
        <c:axId val="431138864"/>
      </c:barChart>
      <c:catAx>
        <c:axId val="4311384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5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38864"/>
        <c:crosses val="autoZero"/>
        <c:auto val="1"/>
        <c:lblAlgn val="ctr"/>
        <c:lblOffset val="100"/>
        <c:noMultiLvlLbl val="0"/>
      </c:catAx>
      <c:valAx>
        <c:axId val="431138864"/>
        <c:scaling>
          <c:orientation val="minMax"/>
        </c:scaling>
        <c:delete val="0"/>
        <c:axPos val="b"/>
        <c:numFmt formatCode="_(* #,##0.00_);_(* \(#,##0.00\);_(* &quot;-&quot;??_);_(@_)" sourceLinked="1"/>
        <c:majorTickMark val="none"/>
        <c:minorTickMark val="none"/>
        <c:tickLblPos val="nextTo"/>
        <c:spPr>
          <a:noFill/>
          <a:ln>
            <a:noFill/>
          </a:ln>
          <a:effectLst/>
        </c:spPr>
        <c:txPr>
          <a:bodyPr rot="-2700000" spcFirstLastPara="1" vertOverflow="ellipsis" wrap="square" anchor="ctr" anchorCtr="1"/>
          <a:lstStyle/>
          <a:p>
            <a:pPr>
              <a:defRPr sz="200" b="0" i="0" u="none" strike="noStrike" kern="1200" baseline="0">
                <a:solidFill>
                  <a:schemeClr val="bg1"/>
                </a:solidFill>
                <a:latin typeface="+mn-lt"/>
                <a:ea typeface="+mn-ea"/>
                <a:cs typeface="+mn-cs"/>
              </a:defRPr>
            </a:pPr>
            <a:endParaRPr lang="es-DO"/>
          </a:p>
        </c:txPr>
        <c:crossAx val="431138472"/>
        <c:crosses val="autoZero"/>
        <c:crossBetween val="between"/>
        <c:dispUnits>
          <c:builtInUnit val="millions"/>
          <c:dispUnitsLbl>
            <c:layout>
              <c:manualLayout>
                <c:xMode val="edge"/>
                <c:yMode val="edge"/>
                <c:x val="0.41592689653755138"/>
                <c:y val="4.2140446729873049E-2"/>
              </c:manualLayout>
            </c:layout>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mn-lt"/>
                    <a:ea typeface="+mn-ea"/>
                    <a:cs typeface="+mn-cs"/>
                  </a:defRPr>
                </a:pPr>
                <a:endParaRPr lang="es-DO"/>
              </a:p>
            </c:txPr>
          </c:dispUnitsLbl>
        </c:dispUnits>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7.0041653165597486E-3"/>
          <c:y val="8.6532644313206133E-2"/>
          <c:w val="0.97159376350515048"/>
          <c:h val="0.66541204435893608"/>
        </c:manualLayout>
      </c:layout>
      <c:barChart>
        <c:barDir val="col"/>
        <c:grouping val="clustered"/>
        <c:varyColors val="0"/>
        <c:ser>
          <c:idx val="0"/>
          <c:order val="0"/>
          <c:tx>
            <c:strRef>
              <c:f>'III.1.3.Afil.SFSPob.Nac.'!$C$4</c:f>
              <c:strCache>
                <c:ptCount val="1"/>
                <c:pt idx="0">
                  <c:v>Población Nacional estimada</c:v>
                </c:pt>
              </c:strCache>
            </c:strRef>
          </c:tx>
          <c:spPr>
            <a:solidFill>
              <a:schemeClr val="accent1">
                <a:lumMod val="7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Pt>
            <c:idx val="1"/>
            <c:invertIfNegative val="0"/>
            <c:bubble3D val="0"/>
            <c:extLst>
              <c:ext xmlns:c16="http://schemas.microsoft.com/office/drawing/2014/chart" uri="{C3380CC4-5D6E-409C-BE32-E72D297353CC}">
                <c16:uniqueId val="{0000000B-DCCF-4DF9-8FF7-EB0BF5DD2B86}"/>
              </c:ext>
            </c:extLst>
          </c:dPt>
          <c:dPt>
            <c:idx val="2"/>
            <c:invertIfNegative val="0"/>
            <c:bubble3D val="0"/>
            <c:extLst>
              <c:ext xmlns:c16="http://schemas.microsoft.com/office/drawing/2014/chart" uri="{C3380CC4-5D6E-409C-BE32-E72D297353CC}">
                <c16:uniqueId val="{0000000C-DCCF-4DF9-8FF7-EB0BF5DD2B86}"/>
              </c:ext>
            </c:extLst>
          </c:dPt>
          <c:dPt>
            <c:idx val="3"/>
            <c:invertIfNegative val="0"/>
            <c:bubble3D val="0"/>
            <c:extLst>
              <c:ext xmlns:c16="http://schemas.microsoft.com/office/drawing/2014/chart" uri="{C3380CC4-5D6E-409C-BE32-E72D297353CC}">
                <c16:uniqueId val="{0000000D-DCCF-4DF9-8FF7-EB0BF5DD2B86}"/>
              </c:ext>
            </c:extLst>
          </c:dPt>
          <c:dPt>
            <c:idx val="11"/>
            <c:invertIfNegative val="0"/>
            <c:bubble3D val="0"/>
            <c:extLst>
              <c:ext xmlns:c16="http://schemas.microsoft.com/office/drawing/2014/chart" uri="{C3380CC4-5D6E-409C-BE32-E72D297353CC}">
                <c16:uniqueId val="{00000005-DCCF-4DF9-8FF7-EB0BF5DD2B86}"/>
              </c:ext>
            </c:extLst>
          </c:dPt>
          <c:dPt>
            <c:idx val="12"/>
            <c:invertIfNegative val="0"/>
            <c:bubble3D val="0"/>
            <c:extLst>
              <c:ext xmlns:c16="http://schemas.microsoft.com/office/drawing/2014/chart" uri="{C3380CC4-5D6E-409C-BE32-E72D297353CC}">
                <c16:uniqueId val="{00000006-DCCF-4DF9-8FF7-EB0BF5DD2B86}"/>
              </c:ext>
            </c:extLst>
          </c:dPt>
          <c:dPt>
            <c:idx val="13"/>
            <c:invertIfNegative val="0"/>
            <c:bubble3D val="0"/>
            <c:extLst>
              <c:ext xmlns:c16="http://schemas.microsoft.com/office/drawing/2014/chart" uri="{C3380CC4-5D6E-409C-BE32-E72D297353CC}">
                <c16:uniqueId val="{00000007-DCCF-4DF9-8FF7-EB0BF5DD2B86}"/>
              </c:ext>
            </c:extLst>
          </c:dPt>
          <c:dLbls>
            <c:spPr>
              <a:noFill/>
              <a:ln>
                <a:noFill/>
              </a:ln>
              <a:effectLst/>
            </c:spPr>
            <c:txPr>
              <a:bodyPr rot="-5400000" spcFirstLastPara="1" vertOverflow="ellipsis" wrap="square" anchor="ctr" anchorCtr="1"/>
              <a:lstStyle/>
              <a:p>
                <a:pPr>
                  <a:defRPr sz="28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Feb.25</c:v>
                </c:pt>
              </c:strCache>
            </c:strRef>
          </c:cat>
          <c:val>
            <c:numRef>
              <c:extLst>
                <c:ext xmlns:c15="http://schemas.microsoft.com/office/drawing/2012/chart" uri="{02D57815-91ED-43cb-92C2-25804820EDAC}">
                  <c15:fullRef>
                    <c15:sqref>'III.1.3.Afil.SFSPob.Nac.'!$C$5:$C$22</c15:sqref>
                  </c15:fullRef>
                </c:ext>
              </c:extLst>
              <c:f>'III.1.3.Afil.SFSPob.Nac.'!$C$9:$C$22</c:f>
              <c:numCache>
                <c:formatCode>#,##0_);[Red]\(#,##0\)</c:formatCode>
                <c:ptCount val="14"/>
                <c:pt idx="0">
                  <c:v>9730638.5</c:v>
                </c:pt>
                <c:pt idx="1">
                  <c:v>9830624</c:v>
                </c:pt>
                <c:pt idx="2">
                  <c:v>9930374</c:v>
                </c:pt>
                <c:pt idx="3">
                  <c:v>10028012</c:v>
                </c:pt>
                <c:pt idx="4">
                  <c:v>10123139</c:v>
                </c:pt>
                <c:pt idx="5">
                  <c:v>10217441</c:v>
                </c:pt>
                <c:pt idx="6">
                  <c:v>10310703</c:v>
                </c:pt>
                <c:pt idx="7">
                  <c:v>10402759</c:v>
                </c:pt>
                <c:pt idx="8">
                  <c:v>10492017</c:v>
                </c:pt>
                <c:pt idx="9">
                  <c:v>10578737</c:v>
                </c:pt>
                <c:pt idx="10">
                  <c:v>10666547</c:v>
                </c:pt>
                <c:pt idx="11">
                  <c:v>10753416</c:v>
                </c:pt>
                <c:pt idx="12">
                  <c:v>10836972</c:v>
                </c:pt>
                <c:pt idx="13">
                  <c:v>10850737</c:v>
                </c:pt>
              </c:numCache>
            </c:numRef>
          </c:val>
          <c:extLst>
            <c:ext xmlns:c16="http://schemas.microsoft.com/office/drawing/2014/chart" uri="{C3380CC4-5D6E-409C-BE32-E72D297353CC}">
              <c16:uniqueId val="{00000000-6CE1-4D84-A290-9A7664D1250A}"/>
            </c:ext>
          </c:extLst>
        </c:ser>
        <c:dLbls>
          <c:showLegendKey val="0"/>
          <c:showVal val="0"/>
          <c:showCatName val="0"/>
          <c:showSerName val="0"/>
          <c:showPercent val="0"/>
          <c:showBubbleSize val="0"/>
        </c:dLbls>
        <c:gapWidth val="39"/>
        <c:axId val="401191904"/>
        <c:axId val="401191512"/>
      </c:barChart>
      <c:lineChart>
        <c:grouping val="standard"/>
        <c:varyColors val="0"/>
        <c:ser>
          <c:idx val="1"/>
          <c:order val="1"/>
          <c:tx>
            <c:strRef>
              <c:f>'III.1.3.Afil.SFSPob.Nac.'!$D$4</c:f>
              <c:strCache>
                <c:ptCount val="1"/>
                <c:pt idx="0">
                  <c:v>% Población Total Afiliada al  SFS</c:v>
                </c:pt>
              </c:strCache>
            </c:strRef>
          </c:tx>
          <c:spPr>
            <a:ln w="66675" cap="rnd" cmpd="sng" algn="ctr">
              <a:noFill/>
              <a:prstDash val="solid"/>
              <a:round/>
            </a:ln>
            <a:effectLst>
              <a:glow rad="101600">
                <a:schemeClr val="accent1">
                  <a:satMod val="175000"/>
                  <a:alpha val="40000"/>
                </a:schemeClr>
              </a:glow>
            </a:effectLst>
          </c:spPr>
          <c:marker>
            <c:symbol val="circle"/>
            <c:size val="25"/>
            <c:spPr>
              <a:solidFill>
                <a:srgbClr val="FFFF00"/>
              </a:solidFill>
              <a:ln w="9525" cap="flat" cmpd="sng" algn="ctr">
                <a:solidFill>
                  <a:srgbClr val="00539B"/>
                </a:solidFill>
                <a:prstDash val="solid"/>
                <a:round/>
              </a:ln>
              <a:effectLst>
                <a:glow rad="101600">
                  <a:schemeClr val="accent1">
                    <a:satMod val="175000"/>
                    <a:alpha val="40000"/>
                  </a:schemeClr>
                </a:glow>
              </a:effectLst>
              <a:scene3d>
                <a:camera prst="orthographicFront">
                  <a:rot lat="0" lon="0" rev="0"/>
                </a:camera>
                <a:lightRig rig="threePt" dir="t">
                  <a:rot lat="0" lon="0" rev="1200000"/>
                </a:lightRig>
              </a:scene3d>
              <a:sp3d>
                <a:bevelT w="63500" h="25400"/>
              </a:sp3d>
            </c:spPr>
          </c:marker>
          <c:dLbls>
            <c:dLbl>
              <c:idx val="0"/>
              <c:layout>
                <c:manualLayout>
                  <c:x val="-3.1379923720765195E-2"/>
                  <c:y val="5.69208598285359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A8E-41C8-B2ED-D63900295447}"/>
                </c:ext>
              </c:extLst>
            </c:dLbl>
            <c:dLbl>
              <c:idx val="1"/>
              <c:layout>
                <c:manualLayout>
                  <c:x val="-2.9383270316252999E-2"/>
                  <c:y val="5.59784234003255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291-40DF-9806-3941186177DD}"/>
                </c:ext>
              </c:extLst>
            </c:dLbl>
            <c:dLbl>
              <c:idx val="2"/>
              <c:layout>
                <c:manualLayout>
                  <c:x val="-3.2378250423021289E-2"/>
                  <c:y val="5.220867768748369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91-40DF-9806-3941186177DD}"/>
                </c:ext>
              </c:extLst>
            </c:dLbl>
            <c:spPr>
              <a:noFill/>
              <a:ln>
                <a:noFill/>
              </a:ln>
              <a:effectLst/>
            </c:spPr>
            <c:txPr>
              <a:bodyPr rot="0" spcFirstLastPara="1" vertOverflow="ellipsis" vert="horz" wrap="square" anchor="ctr" anchorCtr="1"/>
              <a:lstStyle/>
              <a:p>
                <a:pPr>
                  <a:defRPr sz="3200" b="1"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'III.1.3.Afil.SFSPob.Nac.'!$A$5:$A$22</c15:sqref>
                  </c15:fullRef>
                </c:ext>
              </c:extLst>
              <c:f>'III.1.3.Afil.SFSPob.Nac.'!$A$9:$A$22</c:f>
              <c:strCache>
                <c:ptCount val="14"/>
                <c:pt idx="0">
                  <c:v>2012</c:v>
                </c:pt>
                <c:pt idx="1">
                  <c:v>2013</c:v>
                </c:pt>
                <c:pt idx="2">
                  <c:v>2014</c:v>
                </c:pt>
                <c:pt idx="3">
                  <c:v>2015</c:v>
                </c:pt>
                <c:pt idx="4">
                  <c:v>2016</c:v>
                </c:pt>
                <c:pt idx="5">
                  <c:v>2017</c:v>
                </c:pt>
                <c:pt idx="6">
                  <c:v>2018</c:v>
                </c:pt>
                <c:pt idx="7">
                  <c:v>2019</c:v>
                </c:pt>
                <c:pt idx="8">
                  <c:v>2020</c:v>
                </c:pt>
                <c:pt idx="9">
                  <c:v>2021</c:v>
                </c:pt>
                <c:pt idx="10">
                  <c:v>2022</c:v>
                </c:pt>
                <c:pt idx="11">
                  <c:v>2023</c:v>
                </c:pt>
                <c:pt idx="12">
                  <c:v>2024</c:v>
                </c:pt>
                <c:pt idx="13">
                  <c:v>Feb.25</c:v>
                </c:pt>
              </c:strCache>
            </c:strRef>
          </c:cat>
          <c:val>
            <c:numRef>
              <c:extLst>
                <c:ext xmlns:c15="http://schemas.microsoft.com/office/drawing/2012/chart" uri="{02D57815-91ED-43cb-92C2-25804820EDAC}">
                  <c15:fullRef>
                    <c15:sqref>'III.1.3.Afil.SFSPob.Nac.'!$D$5:$D$22</c15:sqref>
                  </c15:fullRef>
                </c:ext>
              </c:extLst>
              <c:f>'III.1.3.Afil.SFSPob.Nac.'!$D$9:$D$22</c:f>
              <c:numCache>
                <c:formatCode>0%</c:formatCode>
                <c:ptCount val="14"/>
                <c:pt idx="0">
                  <c:v>0.51614958257877941</c:v>
                </c:pt>
                <c:pt idx="1">
                  <c:v>0.57354772189435788</c:v>
                </c:pt>
                <c:pt idx="2">
                  <c:v>0.62309989533123322</c:v>
                </c:pt>
                <c:pt idx="3">
                  <c:v>0.66690905435693537</c:v>
                </c:pt>
                <c:pt idx="4">
                  <c:v>0.68963431204491021</c:v>
                </c:pt>
                <c:pt idx="5">
                  <c:v>0.73638751620880416</c:v>
                </c:pt>
                <c:pt idx="6">
                  <c:v>0.76309365132522966</c:v>
                </c:pt>
                <c:pt idx="7">
                  <c:v>0.78092590629082148</c:v>
                </c:pt>
                <c:pt idx="8">
                  <c:v>0.9586018589180707</c:v>
                </c:pt>
                <c:pt idx="9">
                  <c:v>0.9576496702772741</c:v>
                </c:pt>
                <c:pt idx="10">
                  <c:v>0.97909257794485882</c:v>
                </c:pt>
                <c:pt idx="11">
                  <c:v>0.96520082548652442</c:v>
                </c:pt>
                <c:pt idx="12">
                  <c:v>0.97379231025050172</c:v>
                </c:pt>
                <c:pt idx="13">
                  <c:v>0.96895869838150162</c:v>
                </c:pt>
              </c:numCache>
            </c:numRef>
          </c:val>
          <c:smooth val="0"/>
          <c:extLst>
            <c:ext xmlns:c16="http://schemas.microsoft.com/office/drawing/2014/chart" uri="{C3380CC4-5D6E-409C-BE32-E72D297353CC}">
              <c16:uniqueId val="{00000001-6CE1-4D84-A290-9A7664D1250A}"/>
            </c:ext>
          </c:extLst>
        </c:ser>
        <c:dLbls>
          <c:showLegendKey val="0"/>
          <c:showVal val="0"/>
          <c:showCatName val="0"/>
          <c:showSerName val="0"/>
          <c:showPercent val="0"/>
          <c:showBubbleSize val="0"/>
        </c:dLbls>
        <c:marker val="1"/>
        <c:smooth val="0"/>
        <c:axId val="401190728"/>
        <c:axId val="401191120"/>
      </c:lineChart>
      <c:catAx>
        <c:axId val="40119190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1191512"/>
        <c:crosses val="autoZero"/>
        <c:auto val="1"/>
        <c:lblAlgn val="ctr"/>
        <c:lblOffset val="100"/>
        <c:noMultiLvlLbl val="0"/>
      </c:catAx>
      <c:valAx>
        <c:axId val="401191512"/>
        <c:scaling>
          <c:orientation val="minMax"/>
        </c:scaling>
        <c:delete val="0"/>
        <c:axPos val="l"/>
        <c:numFmt formatCode="#,##0_);[Red]\(#,##0\)"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1904"/>
        <c:crosses val="autoZero"/>
        <c:crossBetween val="between"/>
      </c:valAx>
      <c:valAx>
        <c:axId val="401191120"/>
        <c:scaling>
          <c:orientation val="minMax"/>
          <c:max val="1.4"/>
        </c:scaling>
        <c:delete val="0"/>
        <c:axPos val="r"/>
        <c:numFmt formatCode="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1190728"/>
        <c:crosses val="max"/>
        <c:crossBetween val="between"/>
      </c:valAx>
      <c:catAx>
        <c:axId val="401190728"/>
        <c:scaling>
          <c:orientation val="minMax"/>
        </c:scaling>
        <c:delete val="1"/>
        <c:axPos val="b"/>
        <c:numFmt formatCode="General" sourceLinked="1"/>
        <c:majorTickMark val="out"/>
        <c:minorTickMark val="none"/>
        <c:tickLblPos val="nextTo"/>
        <c:crossAx val="401191120"/>
        <c:crosses val="autoZero"/>
        <c:auto val="1"/>
        <c:lblAlgn val="ctr"/>
        <c:lblOffset val="100"/>
        <c:noMultiLvlLbl val="0"/>
      </c:catAx>
      <c:spPr>
        <a:solidFill>
          <a:schemeClr val="bg1"/>
        </a:solidFill>
        <a:ln>
          <a:noFill/>
        </a:ln>
        <a:effectLst/>
      </c:spPr>
    </c:plotArea>
    <c:legend>
      <c:legendPos val="t"/>
      <c:layout>
        <c:manualLayout>
          <c:xMode val="edge"/>
          <c:yMode val="edge"/>
          <c:x val="0.12584185964851533"/>
          <c:y val="5.2837255073389024E-2"/>
          <c:w val="0.66579208861789596"/>
          <c:h val="6.1377332911971373E-2"/>
        </c:manualLayout>
      </c:layout>
      <c:overlay val="0"/>
      <c:spPr>
        <a:noFill/>
        <a:ln>
          <a:noFill/>
        </a:ln>
        <a:effectLst/>
      </c:spPr>
      <c:txPr>
        <a:bodyPr rot="0" spcFirstLastPara="1" vertOverflow="ellipsis" vert="horz" wrap="square" anchor="ctr" anchorCtr="1"/>
        <a:lstStyle/>
        <a:p>
          <a:pPr>
            <a:defRPr sz="3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r>
              <a:rPr lang="es-DO"/>
              <a:t>Patrimonio de los Fondos de Pensiones por año (Millones RD$)</a:t>
            </a:r>
          </a:p>
        </c:rich>
      </c:tx>
      <c:overlay val="0"/>
      <c:spPr>
        <a:noFill/>
        <a:ln>
          <a:noFill/>
        </a:ln>
        <a:effectLst/>
      </c:spPr>
      <c:txPr>
        <a:bodyPr rot="0" spcFirstLastPara="1" vertOverflow="ellipsis" vert="horz" wrap="square" anchor="ctr" anchorCtr="1"/>
        <a:lstStyle/>
        <a:p>
          <a:pPr>
            <a:defRPr sz="1440" b="1"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7412964185551761E-2"/>
          <c:y val="3.4356599646312914E-2"/>
          <c:w val="0.93065039324047305"/>
          <c:h val="0.78418606342166453"/>
        </c:manualLayout>
      </c:layout>
      <c:lineChart>
        <c:grouping val="standard"/>
        <c:varyColors val="0"/>
        <c:ser>
          <c:idx val="0"/>
          <c:order val="0"/>
          <c:tx>
            <c:strRef>
              <c:f>'IV.3.5.Patrim. fp anual'!$B$4</c:f>
              <c:strCache>
                <c:ptCount val="1"/>
                <c:pt idx="0">
                  <c:v>Patrimonio Fondos de Pensiones 
(RD$ Millones)</c:v>
                </c:pt>
              </c:strCache>
            </c:strRef>
          </c:tx>
          <c:spPr>
            <a:ln w="28575" cap="rnd" cmpd="sng" algn="ctr">
              <a:solidFill>
                <a:srgbClr val="00539B"/>
              </a:solidFill>
              <a:prstDash val="solid"/>
              <a:round/>
            </a:ln>
            <a:effectLst/>
          </c:spPr>
          <c:marker>
            <c:symbol val="circle"/>
            <c:size val="13"/>
            <c:spPr>
              <a:solidFill>
                <a:schemeClr val="bg1"/>
              </a:solidFill>
              <a:ln w="9525" cap="flat" cmpd="sng" algn="ctr">
                <a:solidFill>
                  <a:srgbClr val="00539B"/>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dLbl>
              <c:idx val="12"/>
              <c:layout>
                <c:manualLayout>
                  <c:x val="-6.7297050045122681E-2"/>
                  <c:y val="-4.14339414546619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E5A-4BC7-B570-FA8251F7BB48}"/>
                </c:ext>
              </c:extLst>
            </c:dLbl>
            <c:dLbl>
              <c:idx val="13"/>
              <c:layout>
                <c:manualLayout>
                  <c:x val="-6.5291780529905863E-2"/>
                  <c:y val="-4.04980489467055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D3-47F4-BC45-EC14322F7E17}"/>
                </c:ext>
              </c:extLst>
            </c:dLbl>
            <c:dLbl>
              <c:idx val="14"/>
              <c:layout>
                <c:manualLayout>
                  <c:x val="-7.099482283660713E-2"/>
                  <c:y val="-3.9416032660687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13B-447B-9A42-094B11E1D155}"/>
                </c:ext>
              </c:extLst>
            </c:dLbl>
            <c:dLbl>
              <c:idx val="15"/>
              <c:layout>
                <c:manualLayout>
                  <c:x val="-2.7418888643278155E-2"/>
                  <c:y val="-4.20290028030972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B3D-4F90-B416-A40558DF8107}"/>
                </c:ext>
              </c:extLst>
            </c:dLbl>
            <c:numFmt formatCode="#,##0.00" sourceLinked="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Feb.2025</c:v>
                </c:pt>
              </c:strCache>
            </c:strRef>
          </c:cat>
          <c:val>
            <c:numRef>
              <c:extLst>
                <c:ext xmlns:c15="http://schemas.microsoft.com/office/drawing/2012/chart" uri="{02D57815-91ED-43cb-92C2-25804820EDAC}">
                  <c15:fullRef>
                    <c15:sqref>'IV.3.5.Patrim. fp anual'!$B$5:$B$22</c15:sqref>
                  </c15:fullRef>
                </c:ext>
              </c:extLst>
              <c:f>'IV.3.5.Patrim. fp anual'!$B$7:$B$22</c:f>
              <c:numCache>
                <c:formatCode>_(* #,##0.00_);_(* \(#,##0.00\);_(* "-"??_);_(@_)</c:formatCode>
                <c:ptCount val="16"/>
                <c:pt idx="0">
                  <c:v>120339.19</c:v>
                </c:pt>
                <c:pt idx="1">
                  <c:v>154672.16</c:v>
                </c:pt>
                <c:pt idx="2">
                  <c:v>198249.65</c:v>
                </c:pt>
                <c:pt idx="3">
                  <c:v>248516.38566900001</c:v>
                </c:pt>
                <c:pt idx="4">
                  <c:v>305297.32352799998</c:v>
                </c:pt>
                <c:pt idx="5">
                  <c:v>367708.87092800002</c:v>
                </c:pt>
                <c:pt idx="6">
                  <c:v>436929.96823200001</c:v>
                </c:pt>
                <c:pt idx="7">
                  <c:v>520077.01557300001</c:v>
                </c:pt>
                <c:pt idx="8">
                  <c:v>599976.12957899994</c:v>
                </c:pt>
                <c:pt idx="9">
                  <c:v>707666.437209</c:v>
                </c:pt>
                <c:pt idx="10">
                  <c:v>820942.24981800001</c:v>
                </c:pt>
                <c:pt idx="11">
                  <c:v>960567.11641200003</c:v>
                </c:pt>
                <c:pt idx="12">
                  <c:v>1062302.305562</c:v>
                </c:pt>
                <c:pt idx="13">
                  <c:v>1213344.006122</c:v>
                </c:pt>
                <c:pt idx="14">
                  <c:v>1397051.0850722701</c:v>
                </c:pt>
                <c:pt idx="15">
                  <c:v>1427673.15939024</c:v>
                </c:pt>
              </c:numCache>
            </c:numRef>
          </c:val>
          <c:smooth val="0"/>
          <c:extLst>
            <c:ext xmlns:c16="http://schemas.microsoft.com/office/drawing/2014/chart" uri="{C3380CC4-5D6E-409C-BE32-E72D297353CC}">
              <c16:uniqueId val="{0000000D-11A7-4510-A9FB-9CD6C0E1EBCB}"/>
            </c:ext>
          </c:extLst>
        </c:ser>
        <c:dLbls>
          <c:showLegendKey val="0"/>
          <c:showVal val="0"/>
          <c:showCatName val="0"/>
          <c:showSerName val="0"/>
          <c:showPercent val="0"/>
          <c:showBubbleSize val="0"/>
        </c:dLbls>
        <c:marker val="1"/>
        <c:smooth val="0"/>
        <c:axId val="431139256"/>
        <c:axId val="431140040"/>
      </c:lineChart>
      <c:lineChart>
        <c:grouping val="standard"/>
        <c:varyColors val="0"/>
        <c:ser>
          <c:idx val="1"/>
          <c:order val="1"/>
          <c:tx>
            <c:strRef>
              <c:f>'IV.3.5.Patrim. fp anual'!$E$4</c:f>
              <c:strCache>
                <c:ptCount val="1"/>
                <c:pt idx="0">
                  <c:v>% Patrimonio/ PIB</c:v>
                </c:pt>
              </c:strCache>
            </c:strRef>
          </c:tx>
          <c:spPr>
            <a:ln w="28575" cap="rnd" cmpd="sng" algn="ctr">
              <a:solidFill>
                <a:schemeClr val="accent5">
                  <a:shade val="95000"/>
                  <a:satMod val="105000"/>
                </a:schemeClr>
              </a:solidFill>
              <a:prstDash val="solid"/>
              <a:round/>
            </a:ln>
            <a:effectLst/>
          </c:spPr>
          <c:marker>
            <c:symbol val="circle"/>
            <c:size val="13"/>
            <c:spPr>
              <a:solidFill>
                <a:schemeClr val="bg1"/>
              </a:solidFill>
              <a:ln w="9525" cap="flat" cmpd="sng" algn="ctr">
                <a:solidFill>
                  <a:schemeClr val="accent5">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'IV.3.5.Patrim. fp anual'!$A$5:$A$22</c15:sqref>
                  </c15:fullRef>
                </c:ext>
              </c:extLst>
              <c:f>'IV.3.5.Patrim. fp anual'!$A$7:$A$22</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Feb.2025</c:v>
                </c:pt>
              </c:strCache>
            </c:strRef>
          </c:cat>
          <c:val>
            <c:numRef>
              <c:extLst>
                <c:ext xmlns:c15="http://schemas.microsoft.com/office/drawing/2012/chart" uri="{02D57815-91ED-43cb-92C2-25804820EDAC}">
                  <c15:fullRef>
                    <c15:sqref>'IV.3.5.Patrim. fp anual'!$E$5:$E$22</c15:sqref>
                  </c15:fullRef>
                </c:ext>
              </c:extLst>
              <c:f>'IV.3.5.Patrim. fp anual'!$E$7:$E$22</c:f>
              <c:numCache>
                <c:formatCode>0.0%</c:formatCode>
                <c:ptCount val="16"/>
                <c:pt idx="0">
                  <c:v>6.0679249659234394E-2</c:v>
                </c:pt>
                <c:pt idx="1">
                  <c:v>6.9980628385809096E-2</c:v>
                </c:pt>
                <c:pt idx="2">
                  <c:v>8.308813917458957E-2</c:v>
                </c:pt>
                <c:pt idx="3">
                  <c:v>9.486192087793327E-2</c:v>
                </c:pt>
                <c:pt idx="4">
                  <c:v>0.1043514253674644</c:v>
                </c:pt>
                <c:pt idx="5">
                  <c:v>0.11470630972797564</c:v>
                </c:pt>
                <c:pt idx="6">
                  <c:v>0.13300480292241038</c:v>
                </c:pt>
                <c:pt idx="7">
                  <c:v>0.13676678792278418</c:v>
                </c:pt>
                <c:pt idx="8">
                  <c:v>0.14164254813476604</c:v>
                </c:pt>
                <c:pt idx="9">
                  <c:v>0.1551139793240062</c:v>
                </c:pt>
                <c:pt idx="10">
                  <c:v>0.18420582522236678</c:v>
                </c:pt>
                <c:pt idx="11">
                  <c:v>0.17812313025102208</c:v>
                </c:pt>
                <c:pt idx="12">
                  <c:v>0.1696815658152413</c:v>
                </c:pt>
                <c:pt idx="13">
                  <c:v>0.19380745985856865</c:v>
                </c:pt>
                <c:pt idx="14">
                  <c:v>0.20484562046214005</c:v>
                </c:pt>
                <c:pt idx="15">
                  <c:v>0.2093356492062366</c:v>
                </c:pt>
              </c:numCache>
            </c:numRef>
          </c:val>
          <c:smooth val="0"/>
          <c:extLst>
            <c:ext xmlns:c16="http://schemas.microsoft.com/office/drawing/2014/chart" uri="{C3380CC4-5D6E-409C-BE32-E72D297353CC}">
              <c16:uniqueId val="{0000001B-11A7-4510-A9FB-9CD6C0E1EBCB}"/>
            </c:ext>
          </c:extLst>
        </c:ser>
        <c:dLbls>
          <c:showLegendKey val="0"/>
          <c:showVal val="0"/>
          <c:showCatName val="0"/>
          <c:showSerName val="0"/>
          <c:showPercent val="0"/>
          <c:showBubbleSize val="0"/>
        </c:dLbls>
        <c:marker val="1"/>
        <c:smooth val="0"/>
        <c:axId val="431140432"/>
        <c:axId val="431140824"/>
      </c:lineChart>
      <c:catAx>
        <c:axId val="431139256"/>
        <c:scaling>
          <c:orientation val="minMax"/>
        </c:scaling>
        <c:delete val="0"/>
        <c:axPos val="b"/>
        <c:numFmt formatCode="@"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31140040"/>
        <c:crosses val="autoZero"/>
        <c:auto val="1"/>
        <c:lblAlgn val="ctr"/>
        <c:lblOffset val="1000"/>
        <c:noMultiLvlLbl val="0"/>
      </c:catAx>
      <c:valAx>
        <c:axId val="431140040"/>
        <c:scaling>
          <c:orientation val="minMax"/>
        </c:scaling>
        <c:delete val="0"/>
        <c:axPos val="l"/>
        <c:numFmt formatCode="_(* #,##0.00_);_(* \(#,##0.0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39256"/>
        <c:crosses val="autoZero"/>
        <c:crossBetween val="between"/>
      </c:valAx>
      <c:catAx>
        <c:axId val="431140432"/>
        <c:scaling>
          <c:orientation val="minMax"/>
        </c:scaling>
        <c:delete val="1"/>
        <c:axPos val="b"/>
        <c:numFmt formatCode="General" sourceLinked="1"/>
        <c:majorTickMark val="out"/>
        <c:minorTickMark val="none"/>
        <c:tickLblPos val="nextTo"/>
        <c:crossAx val="431140824"/>
        <c:crosses val="autoZero"/>
        <c:auto val="1"/>
        <c:lblAlgn val="ctr"/>
        <c:lblOffset val="100"/>
        <c:noMultiLvlLbl val="0"/>
      </c:catAx>
      <c:valAx>
        <c:axId val="431140824"/>
        <c:scaling>
          <c:orientation val="minMax"/>
          <c:max val="2.2999999999999998"/>
          <c:min val="-0.13"/>
        </c:scaling>
        <c:delete val="0"/>
        <c:axPos val="r"/>
        <c:numFmt formatCode="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1140432"/>
        <c:crosses val="max"/>
        <c:crossBetween val="between"/>
        <c:majorUnit val="0.60000000000000009"/>
      </c:valAx>
      <c:spPr>
        <a:solidFill>
          <a:schemeClr val="bg1"/>
        </a:solidFill>
        <a:ln>
          <a:noFill/>
        </a:ln>
        <a:effectLst/>
      </c:spPr>
    </c:plotArea>
    <c:legend>
      <c:legendPos val="b"/>
      <c:layout>
        <c:manualLayout>
          <c:xMode val="edge"/>
          <c:yMode val="edge"/>
          <c:x val="0.16736692075200388"/>
          <c:y val="6.4356159580474179E-2"/>
          <c:w val="0.62932379673035077"/>
          <c:h val="7.251312020509762E-2"/>
        </c:manualLayout>
      </c:layout>
      <c:overlay val="0"/>
      <c:spPr>
        <a:noFill/>
        <a:ln>
          <a:noFill/>
        </a:ln>
        <a:effectLst/>
      </c:spPr>
      <c:txPr>
        <a:bodyPr rot="0" spcFirstLastPara="1" vertOverflow="ellipsis" vert="horz" wrap="square" anchor="ctr" anchorCtr="1"/>
        <a:lstStyle/>
        <a:p>
          <a:pPr rtl="0">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000000000001465" l="0.70000000000000062" r="0.70000000000000062" t="0.75000000000001465" header="0.30000000000000032" footer="0.30000000000000032"/>
    <c:pageSetup orientation="landscape"/>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80"/>
      <c:rotY val="0"/>
      <c:depthPercent val="100"/>
      <c:rAngAx val="0"/>
      <c:perspective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0.14357540182428685"/>
          <c:y val="0.22496715087649685"/>
          <c:w val="0.69842788449707982"/>
          <c:h val="0.64585413802244118"/>
        </c:manualLayout>
      </c:layout>
      <c:pie3DChart>
        <c:varyColors val="1"/>
        <c:ser>
          <c:idx val="0"/>
          <c:order val="0"/>
          <c:tx>
            <c:strRef>
              <c:f>'IV.3.6.Cartera de inv fp'!$B$4</c:f>
              <c:strCache>
                <c:ptCount val="1"/>
                <c:pt idx="0">
                  <c:v>Inversión </c:v>
                </c:pt>
              </c:strCache>
            </c:strRef>
          </c:tx>
          <c:explosion val="15"/>
          <c:dPt>
            <c:idx val="0"/>
            <c:bubble3D val="0"/>
            <c:explosion val="10"/>
            <c:spPr>
              <a:solidFill>
                <a:srgbClr val="00539B"/>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0FCE-421A-B914-F8E11B358A3D}"/>
              </c:ext>
            </c:extLst>
          </c:dPt>
          <c:dPt>
            <c:idx val="1"/>
            <c:bubble3D val="0"/>
            <c:explosion val="9"/>
            <c:spPr>
              <a:solidFill>
                <a:schemeClr val="accent1">
                  <a:shade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0FCE-421A-B914-F8E11B358A3D}"/>
              </c:ext>
            </c:extLst>
          </c:dPt>
          <c:dPt>
            <c:idx val="2"/>
            <c:bubble3D val="0"/>
            <c:explosion val="6"/>
            <c:spPr>
              <a:solidFill>
                <a:schemeClr val="accent1">
                  <a:lumMod val="60000"/>
                  <a:lumOff val="4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0FCE-421A-B914-F8E11B358A3D}"/>
              </c:ext>
            </c:extLst>
          </c:dPt>
          <c:dPt>
            <c:idx val="3"/>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0FCE-421A-B914-F8E11B358A3D}"/>
              </c:ext>
            </c:extLst>
          </c:dPt>
          <c:dPt>
            <c:idx val="4"/>
            <c:bubble3D val="0"/>
            <c:explosion val="7"/>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0FCE-421A-B914-F8E11B358A3D}"/>
              </c:ext>
            </c:extLst>
          </c:dPt>
          <c:dPt>
            <c:idx val="5"/>
            <c:bubble3D val="0"/>
            <c:spPr>
              <a:solidFill>
                <a:srgbClr val="00A94F"/>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0FCE-421A-B914-F8E11B358A3D}"/>
              </c:ext>
            </c:extLst>
          </c:dPt>
          <c:dPt>
            <c:idx val="6"/>
            <c:bubble3D val="0"/>
            <c:explosion val="9"/>
            <c:spPr>
              <a:solidFill>
                <a:schemeClr val="accent1">
                  <a:tint val="72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D-0FCE-421A-B914-F8E11B358A3D}"/>
              </c:ext>
            </c:extLst>
          </c:dPt>
          <c:dPt>
            <c:idx val="7"/>
            <c:bubble3D val="0"/>
            <c:explosion val="10"/>
            <c:spPr>
              <a:solidFill>
                <a:schemeClr val="accent1">
                  <a:tint val="58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0FCE-421A-B914-F8E11B358A3D}"/>
              </c:ext>
            </c:extLst>
          </c:dPt>
          <c:dLbls>
            <c:dLbl>
              <c:idx val="0"/>
              <c:layout>
                <c:manualLayout>
                  <c:x val="6.2387432325982047E-2"/>
                  <c:y val="-3.5064708413932874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B6F1AFB7-BEA2-4D02-BD8E-2D8CD935846D}" type="CATEGORYNAME">
                      <a:rPr lang="en-US" sz="1200" b="0">
                        <a:solidFill>
                          <a:schemeClr val="tx1"/>
                        </a:solidFill>
                      </a:rPr>
                      <a:pPr>
                        <a:defRPr sz="1200" b="0">
                          <a:solidFill>
                            <a:schemeClr val="tx1"/>
                          </a:solidFill>
                        </a:defRPr>
                      </a:pPr>
                      <a:t>[]</a:t>
                    </a:fld>
                    <a:r>
                      <a:rPr lang="en-US" sz="1200" b="0">
                        <a:solidFill>
                          <a:schemeClr val="tx1"/>
                        </a:solidFill>
                      </a:rPr>
                      <a:t> </a:t>
                    </a:r>
                    <a:fld id="{802593D4-D7C9-4FFF-8538-6F19ABEF7343}"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01C737-3F8B-48C0-B8FC-3D84735647BA}"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1-0FCE-421A-B914-F8E11B358A3D}"/>
                </c:ext>
              </c:extLst>
            </c:dLbl>
            <c:dLbl>
              <c:idx val="1"/>
              <c:layout>
                <c:manualLayout>
                  <c:x val="-2.0848055999796253E-2"/>
                  <c:y val="0.1597044526814002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9DB53A80-1631-4C54-B94A-7623F16DC562}" type="CATEGORYNAME">
                      <a:rPr lang="en-US" sz="1200" b="0">
                        <a:solidFill>
                          <a:schemeClr val="tx1"/>
                        </a:solidFill>
                      </a:rPr>
                      <a:pPr>
                        <a:defRPr sz="1200" b="0">
                          <a:solidFill>
                            <a:schemeClr val="tx1"/>
                          </a:solidFill>
                        </a:defRPr>
                      </a:pPr>
                      <a:t>[]</a:t>
                    </a:fld>
                    <a:r>
                      <a:rPr lang="en-US" sz="1200" b="0">
                        <a:solidFill>
                          <a:schemeClr val="tx1"/>
                        </a:solidFill>
                      </a:rPr>
                      <a:t> </a:t>
                    </a:r>
                    <a:fld id="{8B1BE688-23E6-409E-A9E5-487FD9D966B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D0DF9589-4A9B-4BCB-BDFB-E932696D7EAC}"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3-0FCE-421A-B914-F8E11B358A3D}"/>
                </c:ext>
              </c:extLst>
            </c:dLbl>
            <c:dLbl>
              <c:idx val="2"/>
              <c:layout>
                <c:manualLayout>
                  <c:x val="-3.1467708043344193E-2"/>
                  <c:y val="7.3012754413109587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C822C21F-0988-4DDE-BA82-A40D03D21168}" type="CATEGORYNAME">
                      <a:rPr lang="en-US" sz="1200" b="0">
                        <a:solidFill>
                          <a:schemeClr val="tx1"/>
                        </a:solidFill>
                      </a:rPr>
                      <a:pPr>
                        <a:defRPr sz="1200" b="0">
                          <a:solidFill>
                            <a:schemeClr val="tx1"/>
                          </a:solidFill>
                        </a:defRPr>
                      </a:pPr>
                      <a:t>[]</a:t>
                    </a:fld>
                    <a:r>
                      <a:rPr lang="en-US" sz="1200" b="0">
                        <a:solidFill>
                          <a:schemeClr val="tx1"/>
                        </a:solidFill>
                      </a:rPr>
                      <a:t> </a:t>
                    </a:r>
                    <a:fld id="{E05FC477-5633-4DC9-A14F-63E5DD5E4C00}"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87E1A451-509B-4625-B12B-E5AD063B949E}"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5-0FCE-421A-B914-F8E11B358A3D}"/>
                </c:ext>
              </c:extLst>
            </c:dLbl>
            <c:dLbl>
              <c:idx val="3"/>
              <c:layout>
                <c:manualLayout>
                  <c:x val="-6.5708243563315546E-2"/>
                  <c:y val="2.528140639234345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441E169C-1271-4FB6-9C79-850CD6DBDDF9}" type="CATEGORYNAME">
                      <a:rPr lang="en-US" sz="1200" b="0">
                        <a:solidFill>
                          <a:schemeClr val="tx1"/>
                        </a:solidFill>
                      </a:rPr>
                      <a:pPr>
                        <a:defRPr sz="1200" b="0">
                          <a:solidFill>
                            <a:schemeClr val="tx1"/>
                          </a:solidFill>
                        </a:defRPr>
                      </a:pPr>
                      <a:t>[]</a:t>
                    </a:fld>
                    <a:r>
                      <a:rPr lang="en-US" sz="1200" b="0">
                        <a:solidFill>
                          <a:schemeClr val="tx1"/>
                        </a:solidFill>
                      </a:rPr>
                      <a:t> </a:t>
                    </a:r>
                    <a:fld id="{FC9DF459-C227-4F7A-863B-82216E0DF0CF}"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620B5D4B-2CA5-470A-B586-099CE11DD813}"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7-0FCE-421A-B914-F8E11B358A3D}"/>
                </c:ext>
              </c:extLst>
            </c:dLbl>
            <c:dLbl>
              <c:idx val="4"/>
              <c:layout>
                <c:manualLayout>
                  <c:x val="-5.7211481114621696E-2"/>
                  <c:y val="-7.4499775291040959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7DD70EF7-1AAF-438F-9331-27DA076168CA}" type="CATEGORYNAME">
                      <a:rPr lang="en-US" sz="1200" b="0">
                        <a:solidFill>
                          <a:schemeClr val="tx1"/>
                        </a:solidFill>
                      </a:rPr>
                      <a:pPr>
                        <a:defRPr sz="1200" b="0">
                          <a:solidFill>
                            <a:schemeClr val="tx1"/>
                          </a:solidFill>
                        </a:defRPr>
                      </a:pPr>
                      <a:t>[]</a:t>
                    </a:fld>
                    <a:r>
                      <a:rPr lang="en-US" sz="1200" b="0">
                        <a:solidFill>
                          <a:schemeClr val="tx1"/>
                        </a:solidFill>
                      </a:rPr>
                      <a:t> </a:t>
                    </a:r>
                    <a:fld id="{6D252B49-7D56-4E22-A534-BB9B7756DFBD}"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1D9AE98C-01ED-475F-925F-8D75A818D38B}"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9-0FCE-421A-B914-F8E11B358A3D}"/>
                </c:ext>
              </c:extLst>
            </c:dLbl>
            <c:dLbl>
              <c:idx val="5"/>
              <c:layout>
                <c:manualLayout>
                  <c:x val="1.721795611840916E-2"/>
                  <c:y val="-0.17241573340769414"/>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EF644DE4-DF8F-49A5-9A62-64921D302CCE}" type="CATEGORYNAME">
                      <a:rPr lang="en-US" sz="1200" b="0">
                        <a:solidFill>
                          <a:schemeClr val="tx1"/>
                        </a:solidFill>
                      </a:rPr>
                      <a:pPr>
                        <a:defRPr sz="1200" b="0">
                          <a:solidFill>
                            <a:schemeClr val="tx1"/>
                          </a:solidFill>
                        </a:defRPr>
                      </a:pPr>
                      <a:t>[]</a:t>
                    </a:fld>
                    <a:r>
                      <a:rPr lang="en-US" sz="1200" b="0">
                        <a:solidFill>
                          <a:schemeClr val="tx1"/>
                        </a:solidFill>
                      </a:rPr>
                      <a:t> </a:t>
                    </a:r>
                    <a:fld id="{3E2E50A4-1B0A-4FC5-902F-E8410AC53794}"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4111708A-3B59-4967-84E6-EECC52FCFB84}"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B-0FCE-421A-B914-F8E11B358A3D}"/>
                </c:ext>
              </c:extLst>
            </c:dLbl>
            <c:dLbl>
              <c:idx val="6"/>
              <c:layout>
                <c:manualLayout>
                  <c:x val="0.22078922904070819"/>
                  <c:y val="-0.184335052707329"/>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A5E59B5B-77F2-432F-9811-2B7739094CF8}" type="CATEGORYNAME">
                      <a:rPr lang="en-US" sz="1200" b="0">
                        <a:solidFill>
                          <a:schemeClr val="tx1"/>
                        </a:solidFill>
                      </a:rPr>
                      <a:pPr>
                        <a:defRPr sz="1200" b="0">
                          <a:solidFill>
                            <a:schemeClr val="tx1"/>
                          </a:solidFill>
                        </a:defRPr>
                      </a:pPr>
                      <a:t>[]</a:t>
                    </a:fld>
                    <a:endParaRPr lang="en-US" sz="1200" b="0">
                      <a:solidFill>
                        <a:schemeClr val="tx1"/>
                      </a:solidFill>
                    </a:endParaRPr>
                  </a:p>
                  <a:p>
                    <a:pPr>
                      <a:defRPr sz="1200" b="0">
                        <a:solidFill>
                          <a:schemeClr val="tx1"/>
                        </a:solidFill>
                      </a:defRPr>
                    </a:pPr>
                    <a:r>
                      <a:rPr lang="en-US" sz="1200" b="0">
                        <a:solidFill>
                          <a:schemeClr val="tx1"/>
                        </a:solidFill>
                      </a:rPr>
                      <a:t> </a:t>
                    </a:r>
                    <a:fld id="{1BDD7775-3694-48B1-8E00-43164F4FB3DE}"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r>
                      <a:rPr lang="en-US" sz="1200" b="0">
                        <a:solidFill>
                          <a:schemeClr val="tx1"/>
                        </a:solidFill>
                      </a:rPr>
                      <a:t> </a:t>
                    </a:r>
                    <a:fld id="{C5A6A023-0142-4CE2-AEC3-D8F09CE2FF15}" type="PERCENTAGE">
                      <a:rPr lang="en-US" sz="1200" b="0">
                        <a:solidFill>
                          <a:schemeClr val="tx1"/>
                        </a:solidFill>
                      </a:rPr>
                      <a:pPr>
                        <a:defRPr sz="1200" b="0">
                          <a:solidFill>
                            <a:schemeClr val="tx1"/>
                          </a:solidFill>
                        </a:defRPr>
                      </a:pPr>
                      <a:t>[]</a:t>
                    </a:fld>
                    <a:endParaRPr lang="en-US" sz="1200" b="0">
                      <a:solidFill>
                        <a:schemeClr val="tx1"/>
                      </a:solidFill>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n-US"/>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D-0FCE-421A-B914-F8E11B358A3D}"/>
                </c:ext>
              </c:extLst>
            </c:dLbl>
            <c:dLbl>
              <c:idx val="7"/>
              <c:layout>
                <c:manualLayout>
                  <c:x val="0.39325192340323512"/>
                  <c:y val="2.8098950483875246E-2"/>
                </c:manualLayout>
              </c:layout>
              <c:tx>
                <c:rich>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fld id="{50981681-95F5-453F-9142-449085960DA7}" type="CATEGORYNAME">
                      <a:rPr lang="en-US" sz="1200" b="0">
                        <a:solidFill>
                          <a:schemeClr val="tx1"/>
                        </a:solidFill>
                      </a:rPr>
                      <a:pPr>
                        <a:defRPr sz="1200" b="0">
                          <a:solidFill>
                            <a:schemeClr val="tx1"/>
                          </a:solidFill>
                        </a:defRPr>
                      </a:pPr>
                      <a:t>[]</a:t>
                    </a:fld>
                    <a:r>
                      <a:rPr lang="en-US" sz="1200" b="0">
                        <a:solidFill>
                          <a:schemeClr val="tx1"/>
                        </a:solidFill>
                      </a:rPr>
                      <a:t> </a:t>
                    </a:r>
                    <a:fld id="{B02056E3-4B15-4376-97D8-3D55DF97EFAB}" type="VALUE">
                      <a:rPr lang="en-US" sz="1200" b="0">
                        <a:solidFill>
                          <a:schemeClr val="tx1"/>
                        </a:solidFill>
                      </a:rPr>
                      <a:pPr>
                        <a:defRPr sz="1200" b="0">
                          <a:solidFill>
                            <a:schemeClr val="tx1"/>
                          </a:solidFill>
                        </a:defRPr>
                      </a:pPr>
                      <a:t>[]</a:t>
                    </a:fld>
                    <a:r>
                      <a:rPr lang="en-US" sz="1200" b="0">
                        <a:solidFill>
                          <a:schemeClr val="tx1"/>
                        </a:solidFill>
                      </a:rPr>
                      <a:t> </a:t>
                    </a:r>
                  </a:p>
                  <a:p>
                    <a:pPr>
                      <a:defRPr sz="1200" b="0">
                        <a:solidFill>
                          <a:schemeClr val="tx1"/>
                        </a:solidFill>
                      </a:defRPr>
                    </a:pPr>
                    <a:fld id="{C5E724B0-74E6-4A35-BFFD-0F1D175430A2}" type="PERCENTAGE">
                      <a:rPr lang="en-US" sz="1200" b="0">
                        <a:solidFill>
                          <a:schemeClr val="tx1"/>
                        </a:solidFill>
                      </a:rPr>
                      <a:pPr>
                        <a:defRPr sz="1200" b="0">
                          <a:solidFill>
                            <a:schemeClr val="tx1"/>
                          </a:solidFill>
                        </a:defRPr>
                      </a:pPr>
                      <a:t>[]</a:t>
                    </a:fld>
                    <a:endParaRPr/>
                  </a:p>
                </c:rich>
              </c:tx>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bestFit"/>
              <c:showLegendKey val="1"/>
              <c:showVal val="1"/>
              <c:showCatName val="1"/>
              <c:showSerName val="0"/>
              <c:showPercent val="1"/>
              <c:showBubbleSize val="0"/>
              <c:separator> </c:separator>
              <c:extLst>
                <c:ext xmlns:c15="http://schemas.microsoft.com/office/drawing/2012/chart" uri="{CE6537A1-D6FC-4f65-9D91-7224C49458BB}">
                  <c15:dlblFieldTable/>
                  <c15:showDataLabelsRange val="0"/>
                </c:ext>
                <c:ext xmlns:c16="http://schemas.microsoft.com/office/drawing/2014/chart" uri="{C3380CC4-5D6E-409C-BE32-E72D297353CC}">
                  <c16:uniqueId val="{0000000F-0FCE-421A-B914-F8E11B358A3D}"/>
                </c:ext>
              </c:extLst>
            </c:dLbl>
            <c:numFmt formatCode="0.00%" sourceLinked="0"/>
            <c:spPr>
              <a:noFill/>
              <a:ln>
                <a:noFill/>
              </a:ln>
              <a:effectLst/>
            </c:spPr>
            <c:txPr>
              <a:bodyPr rot="0" spcFirstLastPara="1" vertOverflow="ellipsis" vert="horz" wrap="square" lIns="38100" tIns="19050" rIns="38100" bIns="19050" anchor="ctr" anchorCtr="1">
                <a:spAutoFit/>
              </a:bodyPr>
              <a:lstStyle/>
              <a:p>
                <a:pPr>
                  <a:defRPr sz="1200" b="0" i="0" u="none" strike="noStrike" kern="1200" spc="0" baseline="0">
                    <a:solidFill>
                      <a:schemeClr val="tx1"/>
                    </a:solidFill>
                    <a:latin typeface="+mn-lt"/>
                    <a:ea typeface="+mn-ea"/>
                    <a:cs typeface="+mn-cs"/>
                  </a:defRPr>
                </a:pPr>
                <a:endParaRPr lang="es-DO"/>
              </a:p>
            </c:txPr>
            <c:dLblPos val="outEnd"/>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'IV.3.6.Cartera de inv fp'!$A$5:$A$12</c:f>
              <c:strCache>
                <c:ptCount val="8"/>
                <c:pt idx="0">
                  <c:v>Ministerio de Hacienda</c:v>
                </c:pt>
                <c:pt idx="1">
                  <c:v>Banco Central de la República Dominicana</c:v>
                </c:pt>
                <c:pt idx="2">
                  <c:v>Bancos Múltiples</c:v>
                </c:pt>
                <c:pt idx="3">
                  <c:v>Asociaciones de Ahorros y Préstamos</c:v>
                </c:pt>
                <c:pt idx="4">
                  <c:v>Bancos de Ahorro y Crédito</c:v>
                </c:pt>
                <c:pt idx="5">
                  <c:v>Empresas Privadas</c:v>
                </c:pt>
                <c:pt idx="6">
                  <c:v>Fideicomisos de Oferta Pública</c:v>
                </c:pt>
                <c:pt idx="7">
                  <c:v>Fondos de Inversión</c:v>
                </c:pt>
              </c:strCache>
            </c:strRef>
          </c:cat>
          <c:val>
            <c:numRef>
              <c:f>'IV.3.6.Cartera de inv fp'!$B$5:$B$12</c:f>
              <c:numCache>
                <c:formatCode>"RD$"#,##0.00</c:formatCode>
                <c:ptCount val="8"/>
                <c:pt idx="0">
                  <c:v>604193862191.69995</c:v>
                </c:pt>
                <c:pt idx="1">
                  <c:v>243583964496.66</c:v>
                </c:pt>
                <c:pt idx="2">
                  <c:v>91024126361.479996</c:v>
                </c:pt>
                <c:pt idx="3">
                  <c:v>22794191710.690002</c:v>
                </c:pt>
                <c:pt idx="4">
                  <c:v>578528909</c:v>
                </c:pt>
                <c:pt idx="5">
                  <c:v>28366297022.850002</c:v>
                </c:pt>
                <c:pt idx="6">
                  <c:v>56667099670.329994</c:v>
                </c:pt>
                <c:pt idx="7">
                  <c:v>194918390067.44998</c:v>
                </c:pt>
              </c:numCache>
            </c:numRef>
          </c:val>
          <c:extLst>
            <c:ext xmlns:c16="http://schemas.microsoft.com/office/drawing/2014/chart" uri="{C3380CC4-5D6E-409C-BE32-E72D297353CC}">
              <c16:uniqueId val="{00000012-0FCE-421A-B914-F8E11B358A3D}"/>
            </c:ext>
          </c:extLst>
        </c:ser>
        <c:dLbls>
          <c:dLblPos val="outEnd"/>
          <c:showLegendKey val="0"/>
          <c:showVal val="0"/>
          <c:showCatName val="1"/>
          <c:showSerName val="0"/>
          <c:showPercent val="0"/>
          <c:showBubbleSize val="0"/>
          <c:showLeaderLines val="1"/>
        </c:dLbls>
      </c:pie3D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r>
              <a:rPr lang="es-DO"/>
              <a:t>Rentabilidad Nominal Promedio  de los Fondos de Pensiones </a:t>
            </a:r>
          </a:p>
        </c:rich>
      </c:tx>
      <c:overlay val="0"/>
      <c:spPr>
        <a:noFill/>
        <a:ln>
          <a:noFill/>
        </a:ln>
        <a:effectLst/>
      </c:spPr>
      <c:txPr>
        <a:bodyPr rot="0" spcFirstLastPara="1" vertOverflow="ellipsis" vert="horz" wrap="square" anchor="ctr" anchorCtr="1"/>
        <a:lstStyle/>
        <a:p>
          <a:pPr>
            <a:defRPr sz="28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9572719527883717E-2"/>
          <c:y val="0.11522107535797947"/>
          <c:w val="0.94429583647951809"/>
          <c:h val="0.66685300622032606"/>
        </c:manualLayout>
      </c:layout>
      <c:lineChart>
        <c:grouping val="standard"/>
        <c:varyColors val="0"/>
        <c:ser>
          <c:idx val="0"/>
          <c:order val="0"/>
          <c:tx>
            <c:strRef>
              <c:f>'IV.3.7. Rent. nom. de los FP'!$B$5</c:f>
              <c:strCache>
                <c:ptCount val="1"/>
                <c:pt idx="0">
                  <c:v>Promedio CCI </c:v>
                </c:pt>
              </c:strCache>
            </c:strRef>
          </c:tx>
          <c:spPr>
            <a:ln w="28575" cap="rnd" cmpd="sng" algn="ctr">
              <a:solidFill>
                <a:schemeClr val="accent5">
                  <a:shade val="76000"/>
                  <a:shade val="95000"/>
                  <a:satMod val="105000"/>
                </a:schemeClr>
              </a:solidFill>
              <a:prstDash val="solid"/>
              <a:round/>
            </a:ln>
            <a:effectLst/>
          </c:spPr>
          <c:marker>
            <c:symbol val="diamond"/>
            <c:size val="13"/>
            <c:spPr>
              <a:solidFill>
                <a:schemeClr val="accent5">
                  <a:shade val="76000"/>
                </a:schemeClr>
              </a:solidFill>
              <a:ln w="9525" cap="flat" cmpd="sng" algn="ctr">
                <a:solidFill>
                  <a:schemeClr val="accent5">
                    <a:shade val="76000"/>
                    <a:shade val="95000"/>
                    <a:satMod val="105000"/>
                  </a:schemeClr>
                </a:solidFill>
                <a:prstDash val="solid"/>
                <a:round/>
              </a:ln>
              <a:effectLst/>
            </c:spPr>
          </c:marker>
          <c:dLbls>
            <c:dLbl>
              <c:idx val="905"/>
              <c:layout>
                <c:manualLayout>
                  <c:x val="-1.8631151037627771E-2"/>
                  <c:y val="7.96645640340565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965-45F9-84C7-4125DF76F143}"/>
                </c:ext>
              </c:extLst>
            </c:dLbl>
            <c:dLbl>
              <c:idx val="907"/>
              <c:layout>
                <c:manualLayout>
                  <c:x val="-1.8820404801829827E-2"/>
                  <c:y val="4.556914276046061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6AA-4807-AD82-6A8C992E44C6}"/>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45689</c:v>
                </c:pt>
              </c:numCache>
            </c:numRef>
          </c:cat>
          <c:val>
            <c:numRef>
              <c:extLst>
                <c:ext xmlns:c15="http://schemas.microsoft.com/office/drawing/2012/chart" uri="{02D57815-91ED-43cb-92C2-25804820EDAC}">
                  <c15:fullRef>
                    <c15:sqref>'IV.3.7. Rent. nom. de los FP'!$B$6:$B$41</c15:sqref>
                  </c15:fullRef>
                </c:ext>
              </c:extLst>
              <c:f>('IV.3.7. Rent. nom. de los FP'!$B$6:$B$27,'IV.3.7. Rent. nom. de los FP'!$B$29,'IV.3.7. Rent. nom. de los FP'!$B$31,'IV.3.7. Rent. nom. de los FP'!$B$33:$B$41)</c:f>
              <c:numCache>
                <c:formatCode>0.00%</c:formatCode>
                <c:ptCount val="13"/>
                <c:pt idx="0">
                  <c:v>0.108409960162953</c:v>
                </c:pt>
                <c:pt idx="1">
                  <c:v>0.124824699343822</c:v>
                </c:pt>
                <c:pt idx="2">
                  <c:v>0.14269999999999999</c:v>
                </c:pt>
                <c:pt idx="3">
                  <c:v>0.132289709655253</c:v>
                </c:pt>
                <c:pt idx="4">
                  <c:v>0.1082</c:v>
                </c:pt>
                <c:pt idx="5">
                  <c:v>7.7600000000000002E-2</c:v>
                </c:pt>
                <c:pt idx="6">
                  <c:v>0.10809646211624585</c:v>
                </c:pt>
                <c:pt idx="7">
                  <c:v>0.1028</c:v>
                </c:pt>
                <c:pt idx="8">
                  <c:v>0.1215</c:v>
                </c:pt>
                <c:pt idx="9">
                  <c:v>5.5199999999999999E-2</c:v>
                </c:pt>
                <c:pt idx="10">
                  <c:v>8.7400000000000005E-2</c:v>
                </c:pt>
                <c:pt idx="11">
                  <c:v>9.9900000000000003E-2</c:v>
                </c:pt>
                <c:pt idx="12">
                  <c:v>9.7699999999999995E-2</c:v>
                </c:pt>
              </c:numCache>
            </c:numRef>
          </c:val>
          <c:smooth val="0"/>
          <c:extLst>
            <c:ext xmlns:c16="http://schemas.microsoft.com/office/drawing/2014/chart" uri="{C3380CC4-5D6E-409C-BE32-E72D297353CC}">
              <c16:uniqueId val="{00000001-C6AA-4807-AD82-6A8C992E44C6}"/>
            </c:ext>
          </c:extLst>
        </c:ser>
        <c:ser>
          <c:idx val="1"/>
          <c:order val="1"/>
          <c:tx>
            <c:strRef>
              <c:f>'IV.3.7. Rent. nom. de los FP'!$C$5</c:f>
              <c:strCache>
                <c:ptCount val="1"/>
                <c:pt idx="0">
                  <c:v>Promedio Sistema</c:v>
                </c:pt>
              </c:strCache>
            </c:strRef>
          </c:tx>
          <c:spPr>
            <a:ln w="28575" cap="rnd" cmpd="sng" algn="ctr">
              <a:solidFill>
                <a:srgbClr val="00539B"/>
              </a:solidFill>
              <a:prstDash val="solid"/>
              <a:round/>
            </a:ln>
            <a:effectLst/>
          </c:spPr>
          <c:marker>
            <c:symbol val="circle"/>
            <c:size val="13"/>
            <c:spPr>
              <a:solidFill>
                <a:schemeClr val="accent5">
                  <a:tint val="77000"/>
                </a:schemeClr>
              </a:solidFill>
              <a:ln w="9525" cap="flat" cmpd="sng" algn="ctr">
                <a:solidFill>
                  <a:srgbClr val="00539B"/>
                </a:solidFill>
                <a:prstDash val="solid"/>
                <a:round/>
              </a:ln>
              <a:effectLst/>
            </c:spPr>
          </c:marker>
          <c:dLbls>
            <c:dLbl>
              <c:idx val="906"/>
              <c:layout>
                <c:manualLayout>
                  <c:x val="-7.7432319025410711E-3"/>
                  <c:y val="-6.076810571468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965-45F9-84C7-4125DF76F143}"/>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'IV.3.7. Rent. nom. de los FP'!$A$6:$A$41</c15:sqref>
                  </c15:fullRef>
                </c:ext>
              </c:extLst>
              <c:f>('IV.3.7. Rent. nom. de los FP'!$A$6:$A$27,'IV.3.7. Rent. nom. de los FP'!$A$29,'IV.3.7. Rent. nom. de los FP'!$A$31,'IV.3.7. Rent. nom. de los FP'!$A$33:$A$41)</c:f>
              <c:numCache>
                <c:formatCode>mmm\-yy</c:formatCode>
                <c:ptCount val="13"/>
                <c:pt idx="0">
                  <c:v>40513</c:v>
                </c:pt>
                <c:pt idx="1">
                  <c:v>40878</c:v>
                </c:pt>
                <c:pt idx="2">
                  <c:v>41244</c:v>
                </c:pt>
                <c:pt idx="3">
                  <c:v>41609</c:v>
                </c:pt>
                <c:pt idx="4">
                  <c:v>43070</c:v>
                </c:pt>
                <c:pt idx="5">
                  <c:v>43435</c:v>
                </c:pt>
                <c:pt idx="6">
                  <c:v>43800</c:v>
                </c:pt>
                <c:pt idx="7">
                  <c:v>44166</c:v>
                </c:pt>
                <c:pt idx="8">
                  <c:v>44531</c:v>
                </c:pt>
                <c:pt idx="9">
                  <c:v>44896</c:v>
                </c:pt>
                <c:pt idx="10">
                  <c:v>45261</c:v>
                </c:pt>
                <c:pt idx="11">
                  <c:v>45627</c:v>
                </c:pt>
                <c:pt idx="12">
                  <c:v>45689</c:v>
                </c:pt>
              </c:numCache>
            </c:numRef>
          </c:cat>
          <c:val>
            <c:numRef>
              <c:extLst>
                <c:ext xmlns:c15="http://schemas.microsoft.com/office/drawing/2012/chart" uri="{02D57815-91ED-43cb-92C2-25804820EDAC}">
                  <c15:fullRef>
                    <c15:sqref>'IV.3.7. Rent. nom. de los FP'!$C$6:$C$41</c15:sqref>
                  </c15:fullRef>
                </c:ext>
              </c:extLst>
              <c:f>('IV.3.7. Rent. nom. de los FP'!$C$6:$C$27,'IV.3.7. Rent. nom. de los FP'!$C$29,'IV.3.7. Rent. nom. de los FP'!$C$31,'IV.3.7. Rent. nom. de los FP'!$C$33:$C$41)</c:f>
              <c:numCache>
                <c:formatCode>0.00%</c:formatCode>
                <c:ptCount val="13"/>
                <c:pt idx="0">
                  <c:v>0.110547250717437</c:v>
                </c:pt>
                <c:pt idx="1">
                  <c:v>0.12663965470126301</c:v>
                </c:pt>
                <c:pt idx="2">
                  <c:v>0.1454</c:v>
                </c:pt>
                <c:pt idx="3">
                  <c:v>0.133732017269869</c:v>
                </c:pt>
                <c:pt idx="4">
                  <c:v>0.11070000000000001</c:v>
                </c:pt>
                <c:pt idx="5">
                  <c:v>8.2600000000000007E-2</c:v>
                </c:pt>
                <c:pt idx="6">
                  <c:v>0.10823910973861361</c:v>
                </c:pt>
                <c:pt idx="7">
                  <c:v>0.1021</c:v>
                </c:pt>
                <c:pt idx="8">
                  <c:v>0.12</c:v>
                </c:pt>
                <c:pt idx="9">
                  <c:v>6.0999999999999999E-2</c:v>
                </c:pt>
                <c:pt idx="10">
                  <c:v>8.8999999999999996E-2</c:v>
                </c:pt>
                <c:pt idx="11">
                  <c:v>0.1</c:v>
                </c:pt>
                <c:pt idx="12">
                  <c:v>9.9400000000000002E-2</c:v>
                </c:pt>
              </c:numCache>
            </c:numRef>
          </c:val>
          <c:smooth val="0"/>
          <c:extLst>
            <c:ext xmlns:c16="http://schemas.microsoft.com/office/drawing/2014/chart" uri="{C3380CC4-5D6E-409C-BE32-E72D297353CC}">
              <c16:uniqueId val="{00000002-C6AA-4807-AD82-6A8C992E44C6}"/>
            </c:ext>
          </c:extLst>
        </c:ser>
        <c:dLbls>
          <c:showLegendKey val="0"/>
          <c:showVal val="0"/>
          <c:showCatName val="0"/>
          <c:showSerName val="0"/>
          <c:showPercent val="0"/>
          <c:showBubbleSize val="0"/>
        </c:dLbls>
        <c:marker val="1"/>
        <c:smooth val="0"/>
        <c:axId val="431142000"/>
        <c:axId val="431142784"/>
      </c:lineChart>
      <c:catAx>
        <c:axId val="431142000"/>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1142784"/>
        <c:crosses val="autoZero"/>
        <c:auto val="0"/>
        <c:lblAlgn val="ctr"/>
        <c:lblOffset val="100"/>
        <c:noMultiLvlLbl val="0"/>
      </c:catAx>
      <c:valAx>
        <c:axId val="431142784"/>
        <c:scaling>
          <c:orientation val="minMax"/>
        </c:scaling>
        <c:delete val="1"/>
        <c:axPos val="l"/>
        <c:numFmt formatCode="0.00%" sourceLinked="1"/>
        <c:majorTickMark val="out"/>
        <c:minorTickMark val="none"/>
        <c:tickLblPos val="nextTo"/>
        <c:crossAx val="431142000"/>
        <c:crosses val="autoZero"/>
        <c:crossBetween val="between"/>
      </c:valAx>
      <c:spPr>
        <a:solidFill>
          <a:schemeClr val="bg1"/>
        </a:solidFill>
        <a:ln>
          <a:noFill/>
        </a:ln>
        <a:effectLst/>
      </c:spPr>
    </c:plotArea>
    <c:legend>
      <c:legendPos val="b"/>
      <c:layout>
        <c:manualLayout>
          <c:xMode val="edge"/>
          <c:yMode val="edge"/>
          <c:x val="0.31260349641419077"/>
          <c:y val="8.6427898198459724E-2"/>
          <c:w val="0.35374771502705354"/>
          <c:h val="4.995855182308663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9710754916628706E-2"/>
          <c:y val="0.18642689299457119"/>
          <c:w val="0.96269052342513695"/>
          <c:h val="0.6356675753244625"/>
        </c:manualLayout>
      </c:layout>
      <c:barChart>
        <c:barDir val="col"/>
        <c:grouping val="clustered"/>
        <c:varyColors val="0"/>
        <c:ser>
          <c:idx val="1"/>
          <c:order val="0"/>
          <c:tx>
            <c:strRef>
              <c:f>'IV.3.8.Rentab.Real'!$B$5</c:f>
              <c:strCache>
                <c:ptCount val="1"/>
                <c:pt idx="0">
                  <c:v>Rentabilidad Nominal del Sistema</c:v>
                </c:pt>
              </c:strCache>
            </c:strRef>
          </c:tx>
          <c:spPr>
            <a:solidFill>
              <a:srgbClr val="00A94F"/>
            </a:solidFill>
            <a:ln>
              <a:noFill/>
            </a:ln>
            <a:effectLst/>
          </c:spPr>
          <c:invertIfNegative val="0"/>
          <c:dLbls>
            <c:dLbl>
              <c:idx val="12"/>
              <c:layout>
                <c:manualLayout>
                  <c:x val="-9.013095602094302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1AB-4F5E-95D3-41DB5E3240F8}"/>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'IV.3.8.Rentab.Real'!$B$6:$B$23</c15:sqref>
                  </c15:fullRef>
                </c:ext>
              </c:extLst>
              <c:f>'IV.3.8.Rentab.Real'!$B$8:$B$23</c:f>
              <c:numCache>
                <c:formatCode>0.00%</c:formatCode>
                <c:ptCount val="16"/>
                <c:pt idx="0">
                  <c:v>0.110547250717437</c:v>
                </c:pt>
                <c:pt idx="1">
                  <c:v>0.12663965470126301</c:v>
                </c:pt>
                <c:pt idx="2">
                  <c:v>0.1454</c:v>
                </c:pt>
                <c:pt idx="3">
                  <c:v>0.133732017269869</c:v>
                </c:pt>
                <c:pt idx="4">
                  <c:v>0.124785116569871</c:v>
                </c:pt>
                <c:pt idx="5">
                  <c:v>0.1108</c:v>
                </c:pt>
                <c:pt idx="6">
                  <c:v>0.1024</c:v>
                </c:pt>
                <c:pt idx="7">
                  <c:v>0.1082</c:v>
                </c:pt>
                <c:pt idx="8">
                  <c:v>8.7800000000000003E-2</c:v>
                </c:pt>
                <c:pt idx="9">
                  <c:v>0.10809646211624585</c:v>
                </c:pt>
                <c:pt idx="10">
                  <c:v>0.1028</c:v>
                </c:pt>
                <c:pt idx="11">
                  <c:v>0.1215</c:v>
                </c:pt>
                <c:pt idx="12">
                  <c:v>5.5199999999999999E-2</c:v>
                </c:pt>
                <c:pt idx="13">
                  <c:v>8.8999999999999996E-2</c:v>
                </c:pt>
                <c:pt idx="14">
                  <c:v>0.1</c:v>
                </c:pt>
                <c:pt idx="15">
                  <c:v>9.9400000000000002E-2</c:v>
                </c:pt>
              </c:numCache>
            </c:numRef>
          </c:val>
          <c:extLst>
            <c:ext xmlns:c16="http://schemas.microsoft.com/office/drawing/2014/chart" uri="{C3380CC4-5D6E-409C-BE32-E72D297353CC}">
              <c16:uniqueId val="{0000000E-BF8A-4748-83BA-FED14E472CC9}"/>
            </c:ext>
          </c:extLst>
        </c:ser>
        <c:ser>
          <c:idx val="0"/>
          <c:order val="2"/>
          <c:tx>
            <c:strRef>
              <c:f>'IV.3.8.Rentab.Real'!$C$5</c:f>
              <c:strCache>
                <c:ptCount val="1"/>
                <c:pt idx="0">
                  <c:v>Inflación Acumulada</c:v>
                </c:pt>
              </c:strCache>
            </c:strRef>
          </c:tx>
          <c:spPr>
            <a:solidFill>
              <a:srgbClr val="00539B"/>
            </a:solidFill>
            <a:ln>
              <a:noFill/>
            </a:ln>
            <a:effectLst/>
          </c:spPr>
          <c:invertIfNegative val="0"/>
          <c:dLbls>
            <c:dLbl>
              <c:idx val="2"/>
              <c:layout>
                <c:manualLayout>
                  <c:x val="6.759821701570699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BF8A-4748-83BA-FED14E472CC9}"/>
                </c:ext>
              </c:extLst>
            </c:dLbl>
            <c:dLbl>
              <c:idx val="3"/>
              <c:layout>
                <c:manualLayout>
                  <c:x val="6.0087304013962022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BF8A-4748-83BA-FED14E472CC9}"/>
                </c:ext>
              </c:extLst>
            </c:dLbl>
            <c:dLbl>
              <c:idx val="4"/>
              <c:layout>
                <c:manualLayout>
                  <c:x val="5.2576391012216766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BF8A-4748-83BA-FED14E472CC9}"/>
                </c:ext>
              </c:extLst>
            </c:dLbl>
            <c:dLbl>
              <c:idx val="5"/>
              <c:layout>
                <c:manualLayout>
                  <c:x val="8.2620043019197772E-3"/>
                  <c:y val="1.38495424961761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5-BF8A-4748-83BA-FED14E472CC9}"/>
                </c:ext>
              </c:extLst>
            </c:dLbl>
            <c:dLbl>
              <c:idx val="6"/>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BF8A-4748-83BA-FED14E472CC9}"/>
                </c:ext>
              </c:extLst>
            </c:dLbl>
            <c:dLbl>
              <c:idx val="7"/>
              <c:layout>
                <c:manualLayout>
                  <c:x val="7.5109130017452525E-3"/>
                  <c:y val="2.7699084992351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7-BF8A-4748-83BA-FED14E472CC9}"/>
                </c:ext>
              </c:extLst>
            </c:dLbl>
            <c:dLbl>
              <c:idx val="8"/>
              <c:layout>
                <c:manualLayout>
                  <c:x val="7.5109130017452525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BF8A-4748-83BA-FED14E472CC9}"/>
                </c:ext>
              </c:extLst>
            </c:dLbl>
            <c:dLbl>
              <c:idx val="9"/>
              <c:layout>
                <c:manualLayout>
                  <c:x val="5.2576391012216766E-3"/>
                  <c:y val="2.769908499235221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BF8A-4748-83BA-FED14E472CC9}"/>
                </c:ext>
              </c:extLst>
            </c:dLbl>
            <c:dLbl>
              <c:idx val="10"/>
              <c:layout>
                <c:manualLayout>
                  <c:x val="6.7598217015707269E-3"/>
                  <c:y val="-1.0156213838413555E-16"/>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BF8A-4748-83BA-FED14E472CC9}"/>
                </c:ext>
              </c:extLst>
            </c:dLbl>
            <c:dLbl>
              <c:idx val="11"/>
              <c:layout>
                <c:manualLayout>
                  <c:x val="6.008730401396092E-3"/>
                  <c:y val="-5.0781069192067773E-17"/>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BF8A-4748-83BA-FED14E472CC9}"/>
                </c:ext>
              </c:extLst>
            </c:dLbl>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'IV.3.8.Rentab.Real'!$C$6:$C$23</c15:sqref>
                  </c15:fullRef>
                </c:ext>
              </c:extLst>
              <c:f>'IV.3.8.Rentab.Real'!$C$8:$C$23</c:f>
              <c:numCache>
                <c:formatCode>0.00%</c:formatCode>
                <c:ptCount val="16"/>
                <c:pt idx="0">
                  <c:v>6.2383050642844218E-2</c:v>
                </c:pt>
                <c:pt idx="1">
                  <c:v>7.7600000000000002E-2</c:v>
                </c:pt>
                <c:pt idx="2">
                  <c:v>3.9100000000000003E-2</c:v>
                </c:pt>
                <c:pt idx="3">
                  <c:v>3.8800000000000001E-2</c:v>
                </c:pt>
                <c:pt idx="4">
                  <c:v>1.5800000000000002E-2</c:v>
                </c:pt>
                <c:pt idx="5">
                  <c:v>2.3400000000000001E-2</c:v>
                </c:pt>
                <c:pt idx="6">
                  <c:v>1.7000000000000001E-2</c:v>
                </c:pt>
                <c:pt idx="7">
                  <c:v>4.2000000000000003E-2</c:v>
                </c:pt>
                <c:pt idx="8">
                  <c:v>2.3699999999999999E-2</c:v>
                </c:pt>
                <c:pt idx="9">
                  <c:v>3.6600000000000001E-2</c:v>
                </c:pt>
                <c:pt idx="10">
                  <c:v>5.5500000000000001E-2</c:v>
                </c:pt>
                <c:pt idx="11">
                  <c:v>8.5000000000000006E-2</c:v>
                </c:pt>
                <c:pt idx="12">
                  <c:v>7.8299999999999995E-2</c:v>
                </c:pt>
                <c:pt idx="13">
                  <c:v>3.5700000000000003E-2</c:v>
                </c:pt>
                <c:pt idx="14">
                  <c:v>3.3500000000000002E-2</c:v>
                </c:pt>
                <c:pt idx="15">
                  <c:v>3.56E-2</c:v>
                </c:pt>
              </c:numCache>
            </c:numRef>
          </c:val>
          <c:extLst>
            <c:ext xmlns:c16="http://schemas.microsoft.com/office/drawing/2014/chart" uri="{C3380CC4-5D6E-409C-BE32-E72D297353CC}">
              <c16:uniqueId val="{0000002C-BF8A-4748-83BA-FED14E472CC9}"/>
            </c:ext>
          </c:extLst>
        </c:ser>
        <c:dLbls>
          <c:showLegendKey val="0"/>
          <c:showVal val="0"/>
          <c:showCatName val="0"/>
          <c:showSerName val="0"/>
          <c:showPercent val="0"/>
          <c:showBubbleSize val="0"/>
        </c:dLbls>
        <c:gapWidth val="43"/>
        <c:axId val="433152504"/>
        <c:axId val="433152896"/>
      </c:barChart>
      <c:lineChart>
        <c:grouping val="standard"/>
        <c:varyColors val="0"/>
        <c:ser>
          <c:idx val="2"/>
          <c:order val="1"/>
          <c:tx>
            <c:strRef>
              <c:f>'IV.3.8.Rentab.Real'!$D$5</c:f>
              <c:strCache>
                <c:ptCount val="1"/>
                <c:pt idx="0">
                  <c:v>Rentabilidad Real</c:v>
                </c:pt>
              </c:strCache>
            </c:strRef>
          </c:tx>
          <c:spPr>
            <a:ln w="28575" cap="rnd" cmpd="sng" algn="ctr">
              <a:solidFill>
                <a:srgbClr val="00539B"/>
              </a:solidFill>
              <a:prstDash val="solid"/>
              <a:round/>
            </a:ln>
            <a:effectLst/>
          </c:spPr>
          <c:marker>
            <c:symbol val="circle"/>
            <c:size val="15"/>
            <c:spPr>
              <a:solidFill>
                <a:schemeClr val="bg1">
                  <a:lumMod val="50000"/>
                </a:schemeClr>
              </a:solidFill>
              <a:ln w="9525" cap="flat" cmpd="sng" algn="ctr">
                <a:solidFill>
                  <a:srgbClr val="00539B"/>
                </a:solidFill>
                <a:prstDash val="solid"/>
                <a:round/>
              </a:ln>
              <a:effectLst/>
            </c:spPr>
          </c:marker>
          <c:dLbls>
            <c:dLbl>
              <c:idx val="0"/>
              <c:layout>
                <c:manualLayout>
                  <c:x val="-2.751625935241736E-2"/>
                  <c:y val="2.386974101791738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F8A-4748-83BA-FED14E472CC9}"/>
                </c:ext>
              </c:extLst>
            </c:dLbl>
            <c:dLbl>
              <c:idx val="1"/>
              <c:layout>
                <c:manualLayout>
                  <c:x val="-2.6014076752068311E-2"/>
                  <c:y val="2.6639649517152603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F8A-4748-83BA-FED14E472CC9}"/>
                </c:ext>
              </c:extLst>
            </c:dLbl>
            <c:dLbl>
              <c:idx val="2"/>
              <c:layout>
                <c:manualLayout>
                  <c:x val="-9.9476712088775489E-3"/>
                  <c:y val="-2.6340387684438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BF8A-4748-83BA-FED14E472CC9}"/>
                </c:ext>
              </c:extLst>
            </c:dLbl>
            <c:dLbl>
              <c:idx val="3"/>
              <c:layout>
                <c:manualLayout>
                  <c:x val="-4.4035965938196611E-3"/>
                  <c:y val="1.55224977294864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BF8A-4748-83BA-FED14E472CC9}"/>
                </c:ext>
              </c:extLst>
            </c:dLbl>
            <c:dLbl>
              <c:idx val="4"/>
              <c:layout>
                <c:manualLayout>
                  <c:x val="-5.9715321626760045E-3"/>
                  <c:y val="-2.6007367991623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BF8A-4748-83BA-FED14E472CC9}"/>
                </c:ext>
              </c:extLst>
            </c:dLbl>
            <c:dLbl>
              <c:idx val="5"/>
              <c:layout>
                <c:manualLayout>
                  <c:x val="-7.2367942477051797E-3"/>
                  <c:y val="-2.59886119683166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BF8A-4748-83BA-FED14E472CC9}"/>
                </c:ext>
              </c:extLst>
            </c:dLbl>
            <c:dLbl>
              <c:idx val="6"/>
              <c:layout>
                <c:manualLayout>
                  <c:x val="-7.9878855478797053E-3"/>
                  <c:y val="-2.46036577186990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BF8A-4748-83BA-FED14E472CC9}"/>
                </c:ext>
              </c:extLst>
            </c:dLbl>
            <c:dLbl>
              <c:idx val="7"/>
              <c:layout>
                <c:manualLayout>
                  <c:x val="-8.73897684805423E-3"/>
                  <c:y val="-2.73735662179342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8-BF8A-4748-83BA-FED14E472CC9}"/>
                </c:ext>
              </c:extLst>
            </c:dLbl>
            <c:dLbl>
              <c:idx val="8"/>
              <c:layout>
                <c:manualLayout>
                  <c:x val="-8.7389768480543393E-3"/>
                  <c:y val="-3.152842896678715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BF8A-4748-83BA-FED14E472CC9}"/>
                </c:ext>
              </c:extLst>
            </c:dLbl>
            <c:dLbl>
              <c:idx val="9"/>
              <c:layout>
                <c:manualLayout>
                  <c:x val="-6.4857029475306541E-3"/>
                  <c:y val="-2.737356621793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BF8A-4748-83BA-FED14E472CC9}"/>
                </c:ext>
              </c:extLst>
            </c:dLbl>
            <c:dLbl>
              <c:idx val="10"/>
              <c:layout>
                <c:manualLayout>
                  <c:x val="-2.7343508353377219E-2"/>
                  <c:y val="2.5254695267534991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F8A-4748-83BA-FED14E472CC9}"/>
                </c:ext>
              </c:extLst>
            </c:dLbl>
            <c:dLbl>
              <c:idx val="11"/>
              <c:layout>
                <c:manualLayout>
                  <c:x val="-2.8094599653551856E-2"/>
                  <c:y val="-3.152842896678705E-2"/>
                </c:manualLayout>
              </c:layout>
              <c:spPr>
                <a:noFill/>
                <a:ln>
                  <a:noFill/>
                </a:ln>
                <a:effectLst/>
              </c:spPr>
              <c:txPr>
                <a:bodyPr rot="0" spcFirstLastPara="1" vertOverflow="ellipsis" vert="horz" wrap="square" anchor="ctr" anchorCtr="1"/>
                <a:lstStyle/>
                <a:p>
                  <a:pPr>
                    <a:defRPr sz="1600" b="1" i="0" u="none" strike="noStrike" kern="1200" baseline="0">
                      <a:solidFill>
                        <a:schemeClr val="bg1"/>
                      </a:solidFill>
                      <a:latin typeface="+mn-lt"/>
                      <a:ea typeface="+mn-ea"/>
                      <a:cs typeface="+mn-cs"/>
                    </a:defRPr>
                  </a:pPr>
                  <a:endParaRPr lang="es-DO"/>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F8A-4748-83BA-FED14E472CC9}"/>
                </c:ext>
              </c:extLst>
            </c:dLbl>
            <c:dLbl>
              <c:idx val="12"/>
              <c:layout>
                <c:manualLayout>
                  <c:x val="-1.3583515734180028E-2"/>
                  <c:y val="2.10998325186819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1AB-4F5E-95D3-41DB5E3240F8}"/>
                </c:ext>
              </c:extLst>
            </c:dLbl>
            <c:spPr>
              <a:noFill/>
              <a:ln>
                <a:noFill/>
              </a:ln>
              <a:effectLst/>
            </c:spPr>
            <c:txPr>
              <a:bodyPr rot="0" spcFirstLastPara="1" vertOverflow="ellipsis" vert="horz" wrap="square" anchor="ctr" anchorCtr="1"/>
              <a:lstStyle/>
              <a:p>
                <a:pPr>
                  <a:defRPr sz="1600" b="1" i="0" u="none" strike="noStrike" kern="1200" baseline="0">
                    <a:solidFill>
                      <a:schemeClr val="accent3">
                        <a:lumMod val="50000"/>
                      </a:schemeClr>
                    </a:solidFill>
                    <a:latin typeface="+mn-lt"/>
                    <a:ea typeface="+mn-ea"/>
                    <a:cs typeface="+mn-cs"/>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extLst>
                <c:ext xmlns:c15="http://schemas.microsoft.com/office/drawing/2012/chart" uri="{02D57815-91ED-43cb-92C2-25804820EDAC}">
                  <c15:fullRef>
                    <c15:sqref>'IV.3.8.Rentab.Real'!$A$6:$A$23</c15:sqref>
                  </c15:fullRef>
                </c:ext>
              </c:extLst>
              <c:f>'IV.3.8.Rentab.Real'!$A$8:$A$23</c:f>
              <c:numCache>
                <c:formatCode>mmm\-yy</c:formatCode>
                <c:ptCount val="16"/>
                <c:pt idx="0">
                  <c:v>40513</c:v>
                </c:pt>
                <c:pt idx="1">
                  <c:v>40878</c:v>
                </c:pt>
                <c:pt idx="2">
                  <c:v>41244</c:v>
                </c:pt>
                <c:pt idx="3">
                  <c:v>41609</c:v>
                </c:pt>
                <c:pt idx="4">
                  <c:v>41974</c:v>
                </c:pt>
                <c:pt idx="5">
                  <c:v>42339</c:v>
                </c:pt>
                <c:pt idx="6">
                  <c:v>42705</c:v>
                </c:pt>
                <c:pt idx="7">
                  <c:v>43086</c:v>
                </c:pt>
                <c:pt idx="8">
                  <c:v>43451</c:v>
                </c:pt>
                <c:pt idx="9">
                  <c:v>43800</c:v>
                </c:pt>
                <c:pt idx="10">
                  <c:v>44166</c:v>
                </c:pt>
                <c:pt idx="11">
                  <c:v>44531</c:v>
                </c:pt>
                <c:pt idx="12">
                  <c:v>44896</c:v>
                </c:pt>
                <c:pt idx="13">
                  <c:v>45261</c:v>
                </c:pt>
                <c:pt idx="14">
                  <c:v>45627</c:v>
                </c:pt>
                <c:pt idx="15">
                  <c:v>45992</c:v>
                </c:pt>
              </c:numCache>
            </c:numRef>
          </c:cat>
          <c:val>
            <c:numRef>
              <c:extLst>
                <c:ext xmlns:c15="http://schemas.microsoft.com/office/drawing/2012/chart" uri="{02D57815-91ED-43cb-92C2-25804820EDAC}">
                  <c15:fullRef>
                    <c15:sqref>'IV.3.8.Rentab.Real'!$D$6:$D$23</c15:sqref>
                  </c15:fullRef>
                </c:ext>
              </c:extLst>
              <c:f>'IV.3.8.Rentab.Real'!$D$8:$D$23</c:f>
              <c:numCache>
                <c:formatCode>0.00%</c:formatCode>
                <c:ptCount val="16"/>
                <c:pt idx="0">
                  <c:v>4.8164200074592781E-2</c:v>
                </c:pt>
                <c:pt idx="1">
                  <c:v>4.9039654701263008E-2</c:v>
                </c:pt>
                <c:pt idx="2">
                  <c:v>0.10630000000000001</c:v>
                </c:pt>
                <c:pt idx="3">
                  <c:v>9.4932017269868996E-2</c:v>
                </c:pt>
                <c:pt idx="4">
                  <c:v>0.108985116569871</c:v>
                </c:pt>
                <c:pt idx="5">
                  <c:v>8.7399999999999992E-2</c:v>
                </c:pt>
                <c:pt idx="6">
                  <c:v>8.5400000000000004E-2</c:v>
                </c:pt>
                <c:pt idx="7">
                  <c:v>6.6200000000000009E-2</c:v>
                </c:pt>
                <c:pt idx="8">
                  <c:v>6.4100000000000004E-2</c:v>
                </c:pt>
                <c:pt idx="9">
                  <c:v>7.1496462116245857E-2</c:v>
                </c:pt>
                <c:pt idx="10">
                  <c:v>4.7300000000000002E-2</c:v>
                </c:pt>
                <c:pt idx="11">
                  <c:v>3.6499999999999991E-2</c:v>
                </c:pt>
                <c:pt idx="12">
                  <c:v>-2.3099999999999996E-2</c:v>
                </c:pt>
                <c:pt idx="13">
                  <c:v>5.3299999999999993E-2</c:v>
                </c:pt>
                <c:pt idx="14">
                  <c:v>6.6500000000000004E-2</c:v>
                </c:pt>
                <c:pt idx="15">
                  <c:v>6.3799999999999996E-2</c:v>
                </c:pt>
              </c:numCache>
            </c:numRef>
          </c:val>
          <c:smooth val="0"/>
          <c:extLst>
            <c:ext xmlns:c16="http://schemas.microsoft.com/office/drawing/2014/chart" uri="{C3380CC4-5D6E-409C-BE32-E72D297353CC}">
              <c16:uniqueId val="{0000001D-BF8A-4748-83BA-FED14E472CC9}"/>
            </c:ext>
          </c:extLst>
        </c:ser>
        <c:dLbls>
          <c:showLegendKey val="0"/>
          <c:showVal val="0"/>
          <c:showCatName val="0"/>
          <c:showSerName val="0"/>
          <c:showPercent val="0"/>
          <c:showBubbleSize val="0"/>
        </c:dLbls>
        <c:marker val="1"/>
        <c:smooth val="0"/>
        <c:axId val="963201912"/>
        <c:axId val="963191744"/>
      </c:lineChart>
      <c:catAx>
        <c:axId val="433152504"/>
        <c:scaling>
          <c:orientation val="minMax"/>
        </c:scaling>
        <c:delete val="0"/>
        <c:axPos val="b"/>
        <c:numFmt formatCode="mmm\-yy"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lang="en-US" sz="1600" b="0" i="0" u="none" strike="noStrike" kern="1200" baseline="0">
                <a:solidFill>
                  <a:schemeClr val="tx1"/>
                </a:solidFill>
                <a:latin typeface="+mn-lt"/>
                <a:ea typeface="+mn-ea"/>
                <a:cs typeface="+mn-cs"/>
              </a:defRPr>
            </a:pPr>
            <a:endParaRPr lang="es-DO"/>
          </a:p>
        </c:txPr>
        <c:crossAx val="433152896"/>
        <c:crosses val="autoZero"/>
        <c:auto val="0"/>
        <c:lblAlgn val="ctr"/>
        <c:lblOffset val="100"/>
        <c:noMultiLvlLbl val="0"/>
      </c:catAx>
      <c:valAx>
        <c:axId val="433152896"/>
        <c:scaling>
          <c:orientation val="minMax"/>
        </c:scaling>
        <c:delete val="1"/>
        <c:axPos val="l"/>
        <c:numFmt formatCode="0.00%" sourceLinked="1"/>
        <c:majorTickMark val="out"/>
        <c:minorTickMark val="none"/>
        <c:tickLblPos val="nextTo"/>
        <c:crossAx val="433152504"/>
        <c:crosses val="autoZero"/>
        <c:crossBetween val="between"/>
      </c:valAx>
      <c:valAx>
        <c:axId val="963191744"/>
        <c:scaling>
          <c:orientation val="minMax"/>
        </c:scaling>
        <c:delete val="0"/>
        <c:axPos val="r"/>
        <c:numFmt formatCode="0.00%" sourceLinked="1"/>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mn-lt"/>
                <a:ea typeface="+mn-ea"/>
                <a:cs typeface="+mn-cs"/>
              </a:defRPr>
            </a:pPr>
            <a:endParaRPr lang="es-DO"/>
          </a:p>
        </c:txPr>
        <c:crossAx val="963201912"/>
        <c:crosses val="max"/>
        <c:crossBetween val="between"/>
      </c:valAx>
      <c:catAx>
        <c:axId val="963201912"/>
        <c:scaling>
          <c:orientation val="minMax"/>
        </c:scaling>
        <c:delete val="1"/>
        <c:axPos val="b"/>
        <c:numFmt formatCode="mmm\-yy" sourceLinked="1"/>
        <c:majorTickMark val="out"/>
        <c:minorTickMark val="none"/>
        <c:tickLblPos val="nextTo"/>
        <c:crossAx val="963191744"/>
        <c:crosses val="autoZero"/>
        <c:auto val="0"/>
        <c:lblAlgn val="ctr"/>
        <c:lblOffset val="100"/>
        <c:noMultiLvlLbl val="0"/>
      </c:catAx>
      <c:spPr>
        <a:solidFill>
          <a:schemeClr val="bg1"/>
        </a:solidFill>
        <a:ln>
          <a:noFill/>
        </a:ln>
        <a:effectLst/>
      </c:spPr>
    </c:plotArea>
    <c:legend>
      <c:legendPos val="b"/>
      <c:layout>
        <c:manualLayout>
          <c:xMode val="edge"/>
          <c:yMode val="edge"/>
          <c:x val="0.1063063872922449"/>
          <c:y val="7.968390340329129E-2"/>
          <c:w val="0.67670345436942925"/>
          <c:h val="4.38123686423047E-2"/>
        </c:manualLayout>
      </c:layout>
      <c:overlay val="0"/>
      <c:spPr>
        <a:noFill/>
        <a:ln>
          <a:noFill/>
        </a:ln>
        <a:effectLst/>
      </c:spPr>
      <c:txPr>
        <a:bodyPr rot="0" spcFirstLastPara="1" vertOverflow="ellipsis" vert="horz" wrap="square" anchor="ctr" anchorCtr="1"/>
        <a:lstStyle/>
        <a:p>
          <a:pPr>
            <a:defRPr lang="en-US" sz="2000" b="0" i="0" u="none" strike="noStrike" kern="1200" baseline="0">
              <a:solidFill>
                <a:schemeClr val="tx1"/>
              </a:solidFill>
              <a:latin typeface="+mn-lt"/>
              <a:ea typeface="+mn-ea"/>
              <a:cs typeface="+mn-cs"/>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es-DO"/>
    </a:p>
  </c:txPr>
  <c:printSettings>
    <c:headerFooter/>
    <c:pageMargins b="0.75000000000001565" l="0.70000000000000095" r="0.70000000000000095" t="0.75000000000001565" header="0.30000000000000032" footer="0.30000000000000032"/>
    <c:pageSetup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1534400584869915"/>
          <c:y val="4.9164052857940677E-2"/>
          <c:w val="0.62729304731045188"/>
          <c:h val="0.87460648486378068"/>
        </c:manualLayout>
      </c:layout>
      <c:barChart>
        <c:barDir val="bar"/>
        <c:grouping val="clustered"/>
        <c:varyColors val="0"/>
        <c:ser>
          <c:idx val="0"/>
          <c:order val="0"/>
          <c:spPr>
            <a:solidFill>
              <a:schemeClr val="accent1"/>
            </a:solidFill>
            <a:ln>
              <a:noFill/>
            </a:ln>
            <a:effectLst/>
          </c:spPr>
          <c:invertIfNegative val="0"/>
          <c:dLbls>
            <c:numFmt formatCode="_(* #,##0.00_);_(* \(#,##0.00\);_(* &quot;-&quot;??_);_(@_)" sourceLinked="0"/>
            <c:spPr>
              <a:noFill/>
              <a:ln>
                <a:noFill/>
              </a:ln>
              <a:effectLst/>
            </c:spPr>
            <c:txPr>
              <a:bodyPr rot="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'IV.3.9 Cartera Comp.'!$A$5:$A$9</c:f>
              <c:strCache>
                <c:ptCount val="5"/>
                <c:pt idx="0">
                  <c:v>Cuentas de Capitalización Individual</c:v>
                </c:pt>
                <c:pt idx="1">
                  <c:v>INABIMA</c:v>
                </c:pt>
                <c:pt idx="2">
                  <c:v>Fondo de Solidaridad Social</c:v>
                </c:pt>
                <c:pt idx="3">
                  <c:v>Fondos de Reparto Individualizado*</c:v>
                </c:pt>
                <c:pt idx="4">
                  <c:v>Fondos Complementarios</c:v>
                </c:pt>
              </c:strCache>
            </c:strRef>
          </c:cat>
          <c:val>
            <c:numRef>
              <c:f>'IV.3.9 Cartera Comp.'!$B$5:$B$9</c:f>
              <c:numCache>
                <c:formatCode>_(* #,##0.00_);_(* \(#,##0.00\);_(* "-"_);_(@_)</c:formatCode>
                <c:ptCount val="5"/>
                <c:pt idx="0">
                  <c:v>1136514377248.55</c:v>
                </c:pt>
                <c:pt idx="1">
                  <c:v>156663432441.76801</c:v>
                </c:pt>
                <c:pt idx="2">
                  <c:v>84182598461.759995</c:v>
                </c:pt>
                <c:pt idx="3">
                  <c:v>50179818927.120003</c:v>
                </c:pt>
                <c:pt idx="4">
                  <c:v>132932311.04000001</c:v>
                </c:pt>
              </c:numCache>
            </c:numRef>
          </c:val>
          <c:extLst>
            <c:ext xmlns:c16="http://schemas.microsoft.com/office/drawing/2014/chart" uri="{C3380CC4-5D6E-409C-BE32-E72D297353CC}">
              <c16:uniqueId val="{00000000-763C-4357-9D6B-90B208AEB459}"/>
            </c:ext>
          </c:extLst>
        </c:ser>
        <c:dLbls>
          <c:showLegendKey val="0"/>
          <c:showVal val="0"/>
          <c:showCatName val="0"/>
          <c:showSerName val="0"/>
          <c:showPercent val="0"/>
          <c:showBubbleSize val="0"/>
        </c:dLbls>
        <c:gapWidth val="61"/>
        <c:overlap val="14"/>
        <c:axId val="1301189279"/>
        <c:axId val="1301193439"/>
      </c:barChart>
      <c:catAx>
        <c:axId val="13011892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301193439"/>
        <c:crosses val="autoZero"/>
        <c:auto val="1"/>
        <c:lblAlgn val="ctr"/>
        <c:lblOffset val="100"/>
        <c:noMultiLvlLbl val="0"/>
      </c:catAx>
      <c:valAx>
        <c:axId val="1301193439"/>
        <c:scaling>
          <c:orientation val="minMax"/>
        </c:scaling>
        <c:delete val="1"/>
        <c:axPos val="b"/>
        <c:numFmt formatCode="_(* #,##0.00_);_(* \(#,##0.00\);_(* &quot;-&quot;_);_(@_)" sourceLinked="1"/>
        <c:majorTickMark val="none"/>
        <c:minorTickMark val="none"/>
        <c:tickLblPos val="nextTo"/>
        <c:crossAx val="1301189279"/>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8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2.0208364366106693E-2"/>
          <c:y val="0.2016631536722383"/>
          <c:w val="0.97282874732229907"/>
          <c:h val="0.69013704977012336"/>
        </c:manualLayout>
      </c:layout>
      <c:bar3DChart>
        <c:barDir val="col"/>
        <c:grouping val="clustered"/>
        <c:varyColors val="0"/>
        <c:ser>
          <c:idx val="0"/>
          <c:order val="0"/>
          <c:tx>
            <c:strRef>
              <c:f>'IV.4.2.Pagos ARL A'!$B$5</c:f>
              <c:strCache>
                <c:ptCount val="1"/>
                <c:pt idx="0">
                  <c:v>  Prestaciones de Beneficios
 (ARL Salud Segura) </c:v>
                </c:pt>
              </c:strCache>
            </c:strRef>
          </c:tx>
          <c:spPr>
            <a:solidFill>
              <a:srgbClr val="00539B"/>
            </a:solidFill>
            <a:ln>
              <a:noFill/>
            </a:ln>
            <a:effectLst/>
            <a:sp3d/>
          </c:spPr>
          <c:invertIfNegative val="0"/>
          <c:dLbls>
            <c:dLbl>
              <c:idx val="0"/>
              <c:layout>
                <c:manualLayout>
                  <c:x val="4.450490180317567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2C8-472C-986F-21D60EF40396}"/>
                </c:ext>
              </c:extLst>
            </c:dLbl>
            <c:dLbl>
              <c:idx val="1"/>
              <c:layout>
                <c:manualLayout>
                  <c:x val="3.33786763523817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2C8-472C-986F-21D60EF40396}"/>
                </c:ext>
              </c:extLst>
            </c:dLbl>
            <c:dLbl>
              <c:idx val="2"/>
              <c:layout>
                <c:manualLayout>
                  <c:x val="4.4504901803174854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2C8-472C-986F-21D60EF40396}"/>
                </c:ext>
              </c:extLst>
            </c:dLbl>
            <c:dLbl>
              <c:idx val="3"/>
              <c:layout>
                <c:manualLayout>
                  <c:x val="4.450490180317567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2C8-472C-986F-21D60EF40396}"/>
                </c:ext>
              </c:extLst>
            </c:dLbl>
            <c:dLbl>
              <c:idx val="4"/>
              <c:layout>
                <c:manualLayout>
                  <c:x val="5.5631127253969589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2C8-472C-986F-21D60EF40396}"/>
                </c:ext>
              </c:extLst>
            </c:dLbl>
            <c:dLbl>
              <c:idx val="5"/>
              <c:layout>
                <c:manualLayout>
                  <c:x val="5.5631127253969589E-3"/>
                  <c:y val="-2.29516509917733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Feb.2025</c:v>
                </c:pt>
              </c:strCache>
            </c:strRef>
          </c:cat>
          <c:val>
            <c:numRef>
              <c:extLst>
                <c:ext xmlns:c15="http://schemas.microsoft.com/office/drawing/2012/chart" uri="{02D57815-91ED-43cb-92C2-25804820EDAC}">
                  <c15:fullRef>
                    <c15:sqref>'IV.4.2.Pagos ARL A'!$B$6:$B$24</c15:sqref>
                  </c15:fullRef>
                </c:ext>
              </c:extLst>
              <c:f>'IV.4.2.Pagos ARL A'!$B$9:$B$24</c:f>
              <c:numCache>
                <c:formatCode>_(* #,##0.00_);_(* \(#,##0.00\);_(* "-"??_);_(@_)</c:formatCode>
                <c:ptCount val="16"/>
                <c:pt idx="0">
                  <c:v>1922473262.4300001</c:v>
                </c:pt>
                <c:pt idx="1">
                  <c:v>2175109581.8400002</c:v>
                </c:pt>
                <c:pt idx="2">
                  <c:v>2411674911.5</c:v>
                </c:pt>
                <c:pt idx="3">
                  <c:v>2663186569.8199997</c:v>
                </c:pt>
                <c:pt idx="4">
                  <c:v>3005088863.5</c:v>
                </c:pt>
                <c:pt idx="5">
                  <c:v>3382710516.6399999</c:v>
                </c:pt>
                <c:pt idx="6">
                  <c:v>3862688790.9599996</c:v>
                </c:pt>
                <c:pt idx="7">
                  <c:v>4365095869.0900002</c:v>
                </c:pt>
                <c:pt idx="8">
                  <c:v>4960308050.1199999</c:v>
                </c:pt>
                <c:pt idx="9">
                  <c:v>5454398175.96</c:v>
                </c:pt>
                <c:pt idx="10">
                  <c:v>5371768693.4499998</c:v>
                </c:pt>
                <c:pt idx="11">
                  <c:v>6220465761.29</c:v>
                </c:pt>
                <c:pt idx="12">
                  <c:v>7563778550.6599998</c:v>
                </c:pt>
                <c:pt idx="13">
                  <c:v>8660987464.0699997</c:v>
                </c:pt>
                <c:pt idx="14">
                  <c:v>9740712221.9899998</c:v>
                </c:pt>
                <c:pt idx="15">
                  <c:v>1644674097.76</c:v>
                </c:pt>
              </c:numCache>
            </c:numRef>
          </c:val>
          <c:extLst>
            <c:ext xmlns:c15="http://schemas.microsoft.com/office/drawing/2012/chart" uri="{02D57815-91ED-43cb-92C2-25804820EDAC}">
              <c15:categoryFilterExceptions>
                <c15:categoryFilterException>
                  <c15:sqref>'IV.4.2.Pagos ARL A'!$B$6</c15:sqref>
                  <c15:dLbl>
                    <c:idx val="-1"/>
                    <c:layout>
                      <c:manualLayout>
                        <c:x val="3.3378676352381754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0-27EC-4952-88DC-7C62DE6D1356}"/>
                      </c:ext>
                    </c:extLst>
                  </c15:dLbl>
                </c15:categoryFilterException>
                <c15:categoryFilterException>
                  <c15:sqref>'IV.4.2.Pagos ARL A'!$B$7</c15:sqref>
                  <c15:dLbl>
                    <c:idx val="-1"/>
                    <c:layout>
                      <c:manualLayout>
                        <c:x val="4.450490180317567E-3"/>
                        <c:y val="0"/>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1-27EC-4952-88DC-7C62DE6D1356}"/>
                      </c:ext>
                    </c:extLst>
                  </c15:dLbl>
                </c15:categoryFilterException>
                <c15:categoryFilterException>
                  <c15:sqref>'IV.4.2.Pagos ARL A'!$B$8</c15:sqref>
                  <c15:dLbl>
                    <c:idx val="-1"/>
                    <c:layout>
                      <c:manualLayout>
                        <c:x val="5.5631127253969997E-3"/>
                        <c:y val="-2.295165099177337E-3"/>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02-27EC-4952-88DC-7C62DE6D1356}"/>
                      </c:ext>
                    </c:extLst>
                  </c15:dLbl>
                </c15:categoryFilterException>
              </c15:categoryFilterExceptions>
            </c:ext>
            <c:ext xmlns:c16="http://schemas.microsoft.com/office/drawing/2014/chart" uri="{C3380CC4-5D6E-409C-BE32-E72D297353CC}">
              <c16:uniqueId val="{0000000A-82C8-472C-986F-21D60EF40396}"/>
            </c:ext>
          </c:extLst>
        </c:ser>
        <c:ser>
          <c:idx val="1"/>
          <c:order val="1"/>
          <c:tx>
            <c:strRef>
              <c:f>'IV.4.2.Pagos ARL A'!$D$5</c:f>
              <c:strCache>
                <c:ptCount val="1"/>
                <c:pt idx="0">
                  <c:v> Comisión SISALRIL </c:v>
                </c:pt>
              </c:strCache>
            </c:strRef>
          </c:tx>
          <c:spPr>
            <a:solidFill>
              <a:schemeClr val="accent5"/>
            </a:solidFill>
            <a:ln>
              <a:noFill/>
            </a:ln>
            <a:effectLst/>
            <a:sp3d/>
          </c:spPr>
          <c:invertIfNegative val="0"/>
          <c:dLbls>
            <c:dLbl>
              <c:idx val="5"/>
              <c:layout>
                <c:manualLayout>
                  <c:x val="5.5631127253967958E-3"/>
                  <c:y val="-1.3770990595064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Feb.2025</c:v>
                </c:pt>
              </c:strCache>
            </c:strRef>
          </c:cat>
          <c:val>
            <c:numRef>
              <c:extLst>
                <c:ext xmlns:c15="http://schemas.microsoft.com/office/drawing/2012/chart" uri="{02D57815-91ED-43cb-92C2-25804820EDAC}">
                  <c15:fullRef>
                    <c15:sqref>'IV.4.2.Pagos ARL A'!$D$6:$D$24</c15:sqref>
                  </c15:fullRef>
                </c:ext>
              </c:extLst>
              <c:f>'IV.4.2.Pagos ARL A'!$D$9:$D$24</c:f>
              <c:numCache>
                <c:formatCode>_(* #,##0.00_);_(* \(#,##0.00\);_(* "-"??_);_(@_)</c:formatCode>
                <c:ptCount val="16"/>
                <c:pt idx="0">
                  <c:v>83809693.36999999</c:v>
                </c:pt>
                <c:pt idx="1">
                  <c:v>94554070.570000008</c:v>
                </c:pt>
                <c:pt idx="2">
                  <c:v>104789518.08999999</c:v>
                </c:pt>
                <c:pt idx="3">
                  <c:v>115834844.37000003</c:v>
                </c:pt>
                <c:pt idx="4">
                  <c:v>131454109.10000002</c:v>
                </c:pt>
                <c:pt idx="5">
                  <c:v>147262666.77000001</c:v>
                </c:pt>
                <c:pt idx="6">
                  <c:v>168521814.59</c:v>
                </c:pt>
                <c:pt idx="7">
                  <c:v>189049670.72999999</c:v>
                </c:pt>
                <c:pt idx="8">
                  <c:v>216582431.09999999</c:v>
                </c:pt>
                <c:pt idx="9">
                  <c:v>236137407.19999999</c:v>
                </c:pt>
                <c:pt idx="10">
                  <c:v>233752220.31999999</c:v>
                </c:pt>
                <c:pt idx="11">
                  <c:v>270679156.31999999</c:v>
                </c:pt>
                <c:pt idx="12">
                  <c:v>329129862.10000002</c:v>
                </c:pt>
                <c:pt idx="13">
                  <c:v>376868065.86000001</c:v>
                </c:pt>
                <c:pt idx="14">
                  <c:v>423856200.49000001</c:v>
                </c:pt>
                <c:pt idx="15">
                  <c:v>71566130.480000004</c:v>
                </c:pt>
              </c:numCache>
            </c:numRef>
          </c:val>
          <c:extLst>
            <c:ext xmlns:c16="http://schemas.microsoft.com/office/drawing/2014/chart" uri="{C3380CC4-5D6E-409C-BE32-E72D297353CC}">
              <c16:uniqueId val="{0000000F-82C8-472C-986F-21D60EF40396}"/>
            </c:ext>
          </c:extLst>
        </c:ser>
        <c:ser>
          <c:idx val="2"/>
          <c:order val="2"/>
          <c:tx>
            <c:strRef>
              <c:f>'IV.4.2.Pagos ARL A'!$F$5</c:f>
              <c:strCache>
                <c:ptCount val="1"/>
                <c:pt idx="0">
                  <c:v> Fondos de Solidaridad FSS (SRL) </c:v>
                </c:pt>
              </c:strCache>
            </c:strRef>
          </c:tx>
          <c:spPr>
            <a:solidFill>
              <a:schemeClr val="accent5">
                <a:tint val="65000"/>
              </a:schemeClr>
            </a:solidFill>
            <a:ln>
              <a:noFill/>
            </a:ln>
            <a:effectLst/>
            <a:sp3d/>
          </c:spPr>
          <c:invertIfNegative val="0"/>
          <c:dLbls>
            <c:dLbl>
              <c:idx val="3"/>
              <c:layout>
                <c:manualLayout>
                  <c:x val="3.4796093421257152E-3"/>
                  <c:y val="-8.940274644793952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2C8-472C-986F-21D60EF40396}"/>
                </c:ext>
              </c:extLst>
            </c:dLbl>
            <c:dLbl>
              <c:idx val="5"/>
              <c:layout>
                <c:manualLayout>
                  <c:x val="7.788357815555742E-3"/>
                  <c:y val="-6.8854952975320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2C8-472C-986F-21D60EF40396}"/>
                </c:ext>
              </c:extLst>
            </c:dLbl>
            <c:dLbl>
              <c:idx val="7"/>
              <c:layout>
                <c:manualLayout>
                  <c:x val="4.6713571506339802E-3"/>
                  <c:y val="-1.4069577198126789E-2"/>
                </c:manualLayout>
              </c:layout>
              <c:showLegendKey val="0"/>
              <c:showVal val="1"/>
              <c:showCatName val="0"/>
              <c:showSerName val="0"/>
              <c:showPercent val="0"/>
              <c:showBubbleSize val="0"/>
              <c:extLst>
                <c:ext xmlns:c15="http://schemas.microsoft.com/office/drawing/2012/chart" uri="{CE6537A1-D6FC-4f65-9D91-7224C49458BB}">
                  <c15:layout>
                    <c:manualLayout>
                      <c:w val="5.4271827376065583E-2"/>
                      <c:h val="5.1623531349399857E-2"/>
                    </c:manualLayout>
                  </c15:layout>
                </c:ext>
                <c:ext xmlns:c16="http://schemas.microsoft.com/office/drawing/2014/chart" uri="{C3380CC4-5D6E-409C-BE32-E72D297353CC}">
                  <c16:uniqueId val="{00000013-82C8-472C-986F-21D60EF40396}"/>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'IV.4.2.Pagos ARL A'!$A$6:$A$24</c15:sqref>
                  </c15:fullRef>
                </c:ext>
              </c:extLst>
              <c:f>'IV.4.2.Pagos ARL A'!$A$9:$A$24</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Feb.2025</c:v>
                </c:pt>
              </c:strCache>
            </c:strRef>
          </c:cat>
          <c:val>
            <c:numRef>
              <c:extLst>
                <c:ext xmlns:c15="http://schemas.microsoft.com/office/drawing/2012/chart" uri="{02D57815-91ED-43cb-92C2-25804820EDAC}">
                  <c15:fullRef>
                    <c15:sqref>'IV.4.2.Pagos ARL A'!$F$6:$F$24</c15:sqref>
                  </c15:fullRef>
                </c:ext>
              </c:extLst>
              <c:f>'IV.4.2.Pagos ARL A'!$F$9:$F$24</c:f>
              <c:numCache>
                <c:formatCode>_(* #,##0.00_);_(* \(#,##0.00\);_(* "-"??_);_(@_)</c:formatCode>
                <c:ptCount val="16"/>
                <c:pt idx="0">
                  <c:v>10909175.590000002</c:v>
                </c:pt>
                <c:pt idx="1">
                  <c:v>17436831.43</c:v>
                </c:pt>
                <c:pt idx="2">
                  <c:v>16509152.34</c:v>
                </c:pt>
                <c:pt idx="3">
                  <c:v>19107235.449999999</c:v>
                </c:pt>
                <c:pt idx="4">
                  <c:v>21081739.099999998</c:v>
                </c:pt>
                <c:pt idx="5">
                  <c:v>18117196.77</c:v>
                </c:pt>
                <c:pt idx="6">
                  <c:v>17049514.629999999</c:v>
                </c:pt>
                <c:pt idx="7">
                  <c:v>18941966.82</c:v>
                </c:pt>
                <c:pt idx="8">
                  <c:v>20296486.460000001</c:v>
                </c:pt>
                <c:pt idx="9">
                  <c:v>20324305.609999999</c:v>
                </c:pt>
                <c:pt idx="10">
                  <c:v>5713466.4100000001</c:v>
                </c:pt>
                <c:pt idx="11">
                  <c:v>6284233.25</c:v>
                </c:pt>
                <c:pt idx="12">
                  <c:v>5879225.6900000004</c:v>
                </c:pt>
                <c:pt idx="13">
                  <c:v>6192147.6500000004</c:v>
                </c:pt>
                <c:pt idx="14">
                  <c:v>6966717.54</c:v>
                </c:pt>
                <c:pt idx="15">
                  <c:v>1384059.43</c:v>
                </c:pt>
              </c:numCache>
            </c:numRef>
          </c:val>
          <c:extLst>
            <c:ext xmlns:c16="http://schemas.microsoft.com/office/drawing/2014/chart" uri="{C3380CC4-5D6E-409C-BE32-E72D297353CC}">
              <c16:uniqueId val="{00000014-82C8-472C-986F-21D60EF40396}"/>
            </c:ext>
          </c:extLst>
        </c:ser>
        <c:dLbls>
          <c:showLegendKey val="0"/>
          <c:showVal val="0"/>
          <c:showCatName val="0"/>
          <c:showSerName val="0"/>
          <c:showPercent val="0"/>
          <c:showBubbleSize val="0"/>
        </c:dLbls>
        <c:gapWidth val="75"/>
        <c:shape val="cylinder"/>
        <c:axId val="433153680"/>
        <c:axId val="433154072"/>
        <c:axId val="0"/>
      </c:bar3DChart>
      <c:catAx>
        <c:axId val="4331536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4072"/>
        <c:crosses val="autoZero"/>
        <c:auto val="1"/>
        <c:lblAlgn val="ctr"/>
        <c:lblOffset val="100"/>
        <c:noMultiLvlLbl val="0"/>
      </c:catAx>
      <c:valAx>
        <c:axId val="433154072"/>
        <c:scaling>
          <c:orientation val="minMax"/>
        </c:scaling>
        <c:delete val="0"/>
        <c:axPos val="l"/>
        <c:numFmt formatCode="_(* #,##0.00_);_(* \(#,##0.00\);_(* &quot;-&quot;??_);_(@_)"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33153680"/>
        <c:crosses val="autoZero"/>
        <c:crossBetween val="between"/>
        <c:dispUnits>
          <c:builtInUnit val="millions"/>
          <c:dispUnitsLbl>
            <c:layout>
              <c:manualLayout>
                <c:xMode val="edge"/>
                <c:yMode val="edge"/>
                <c:x val="8.1102250376415327E-3"/>
                <c:y val="0.50010753194331259"/>
              </c:manualLayout>
            </c:layout>
            <c:spPr>
              <a:noFill/>
              <a:ln>
                <a:noFill/>
              </a:ln>
              <a:effectLst/>
            </c:spPr>
            <c:txPr>
              <a:bodyPr rot="-5400000" spcFirstLastPara="1" vertOverflow="ellipsis" vert="horz" wrap="square" anchor="ctr" anchorCtr="1"/>
              <a:lstStyle/>
              <a:p>
                <a:pPr>
                  <a:defRPr sz="16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noFill/>
        <a:ln w="25400">
          <a:noFill/>
        </a:ln>
        <a:effectLst/>
      </c:spPr>
    </c:plotArea>
    <c:legend>
      <c:legendPos val="b"/>
      <c:layout>
        <c:manualLayout>
          <c:xMode val="edge"/>
          <c:yMode val="edge"/>
          <c:x val="0.13414154404375636"/>
          <c:y val="3.8929249405947997E-2"/>
          <c:w val="0.69274592024341175"/>
          <c:h val="5.9730200579794224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4803149606303365" l="0.70866141732286425" r="0.70866141732286425" t="0.74803149606303365" header="0.31496062992128193" footer="0.31496062992128193"/>
    <c:pageSetup orientation="landscape"/>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1854636079504829E-3"/>
          <c:y val="0.26324738994995556"/>
          <c:w val="0.97431186086902344"/>
          <c:h val="0.65420744990399693"/>
        </c:manualLayout>
      </c:layout>
      <c:bar3DChart>
        <c:barDir val="col"/>
        <c:grouping val="clustered"/>
        <c:varyColors val="0"/>
        <c:ser>
          <c:idx val="0"/>
          <c:order val="0"/>
          <c:tx>
            <c:strRef>
              <c:f>' V.2.2.Benef. subsid '!$A$4</c:f>
              <c:strCache>
                <c:ptCount val="1"/>
                <c:pt idx="0">
                  <c:v>Enfermedad Común</c:v>
                </c:pt>
              </c:strCache>
            </c:strRef>
          </c:tx>
          <c:spPr>
            <a:solidFill>
              <a:srgbClr val="00539B"/>
            </a:solidFill>
            <a:ln>
              <a:noFill/>
            </a:ln>
            <a:effectLst/>
            <a:sp3d/>
          </c:spPr>
          <c:invertIfNegative val="0"/>
          <c:dLbls>
            <c:dLbl>
              <c:idx val="0"/>
              <c:layout>
                <c:manualLayout>
                  <c:x val="1.6342095353712477E-2"/>
                  <c:y val="-2.15503776313675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AEA-48AB-AB26-403F47605FA6}"/>
                </c:ext>
              </c:extLst>
            </c:dLbl>
            <c:dLbl>
              <c:idx val="1"/>
              <c:layout>
                <c:manualLayout>
                  <c:x val="6.3492047621035467E-3"/>
                  <c:y val="-1.3059085678913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AEA-48AB-AB26-403F47605FA6}"/>
                </c:ext>
              </c:extLst>
            </c:dLbl>
            <c:dLbl>
              <c:idx val="2"/>
              <c:layout>
                <c:manualLayout>
                  <c:x val="1.221916853541059E-2"/>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AEA-48AB-AB26-403F47605FA6}"/>
                </c:ext>
              </c:extLst>
            </c:dLbl>
            <c:dLbl>
              <c:idx val="3"/>
              <c:layout>
                <c:manualLayout>
                  <c:x val="1.33272634282598E-2"/>
                  <c:y val="-1.3386898066313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AEA-48AB-AB26-403F47605FA6}"/>
                </c:ext>
              </c:extLst>
            </c:dLbl>
            <c:spPr>
              <a:noFill/>
              <a:ln>
                <a:noFill/>
              </a:ln>
              <a:effectLst/>
            </c:spPr>
            <c:txPr>
              <a:bodyPr rot="-5400000" spcFirstLastPara="1" vertOverflow="ellipsis" wrap="square" anchor="ctr" anchorCtr="1"/>
              <a:lstStyle/>
              <a:p>
                <a:pPr>
                  <a:defRPr sz="1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'!$B$4:$I$4</c:f>
              <c:numCache>
                <c:formatCode>_(* #,##0_);_(* \(#,##0\);_(* "-"_);_(@_)</c:formatCode>
                <c:ptCount val="8"/>
                <c:pt idx="0">
                  <c:v>74609</c:v>
                </c:pt>
                <c:pt idx="1">
                  <c:v>89800</c:v>
                </c:pt>
                <c:pt idx="2">
                  <c:v>122783</c:v>
                </c:pt>
                <c:pt idx="3">
                  <c:v>185831</c:v>
                </c:pt>
                <c:pt idx="4">
                  <c:v>168619</c:v>
                </c:pt>
                <c:pt idx="5">
                  <c:v>120651</c:v>
                </c:pt>
                <c:pt idx="6">
                  <c:v>126126</c:v>
                </c:pt>
                <c:pt idx="7">
                  <c:v>120075</c:v>
                </c:pt>
              </c:numCache>
            </c:numRef>
          </c:val>
          <c:extLst>
            <c:ext xmlns:c16="http://schemas.microsoft.com/office/drawing/2014/chart" uri="{C3380CC4-5D6E-409C-BE32-E72D297353CC}">
              <c16:uniqueId val="{00000004-DAEA-48AB-AB26-403F47605FA6}"/>
            </c:ext>
          </c:extLst>
        </c:ser>
        <c:ser>
          <c:idx val="1"/>
          <c:order val="1"/>
          <c:tx>
            <c:strRef>
              <c:f>' V.2.2.Benef. subsid '!$A$5</c:f>
              <c:strCache>
                <c:ptCount val="1"/>
                <c:pt idx="0">
                  <c:v>Lactancia </c:v>
                </c:pt>
              </c:strCache>
            </c:strRef>
          </c:tx>
          <c:spPr>
            <a:solidFill>
              <a:schemeClr val="accent1"/>
            </a:solidFill>
            <a:ln>
              <a:noFill/>
            </a:ln>
            <a:effectLst/>
            <a:sp3d/>
          </c:spPr>
          <c:invertIfNegative val="0"/>
          <c:dLbls>
            <c:dLbl>
              <c:idx val="0"/>
              <c:layout>
                <c:manualLayout>
                  <c:x val="1.2059440107459801E-2"/>
                  <c:y val="-2.40529219561839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AEA-48AB-AB26-403F47605FA6}"/>
                </c:ext>
              </c:extLst>
            </c:dLbl>
            <c:dLbl>
              <c:idx val="1"/>
              <c:layout>
                <c:manualLayout>
                  <c:x val="9.5238071431553196E-3"/>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AEA-48AB-AB26-403F47605FA6}"/>
                </c:ext>
              </c:extLst>
            </c:dLbl>
            <c:dLbl>
              <c:idx val="2"/>
              <c:layout>
                <c:manualLayout>
                  <c:x val="1.047215993075812E-2"/>
                  <c:y val="-2.15501633724356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AEA-48AB-AB26-403F47605FA6}"/>
                </c:ext>
              </c:extLst>
            </c:dLbl>
            <c:dLbl>
              <c:idx val="3"/>
              <c:layout>
                <c:manualLayout>
                  <c:x val="9.5237934658595948E-3"/>
                  <c:y val="-1.6107986501687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AEA-48AB-AB26-403F47605FA6}"/>
                </c:ext>
              </c:extLst>
            </c:dLbl>
            <c:dLbl>
              <c:idx val="4"/>
              <c:layout>
                <c:manualLayout>
                  <c:x val="5.3120844378826493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'!$B$5:$I$5</c:f>
              <c:numCache>
                <c:formatCode>_(* #,##0_);_(* \(#,##0\);_(* "-"_);_(@_)</c:formatCode>
                <c:ptCount val="8"/>
                <c:pt idx="0">
                  <c:v>17654</c:v>
                </c:pt>
                <c:pt idx="1">
                  <c:v>14026</c:v>
                </c:pt>
                <c:pt idx="2">
                  <c:v>16886</c:v>
                </c:pt>
                <c:pt idx="3">
                  <c:v>34460</c:v>
                </c:pt>
                <c:pt idx="4">
                  <c:v>29056</c:v>
                </c:pt>
                <c:pt idx="5">
                  <c:v>17575</c:v>
                </c:pt>
                <c:pt idx="6">
                  <c:v>24007</c:v>
                </c:pt>
                <c:pt idx="7">
                  <c:v>27234</c:v>
                </c:pt>
              </c:numCache>
            </c:numRef>
          </c:val>
          <c:extLst>
            <c:ext xmlns:c16="http://schemas.microsoft.com/office/drawing/2014/chart" uri="{C3380CC4-5D6E-409C-BE32-E72D297353CC}">
              <c16:uniqueId val="{0000000A-DAEA-48AB-AB26-403F47605FA6}"/>
            </c:ext>
          </c:extLst>
        </c:ser>
        <c:ser>
          <c:idx val="2"/>
          <c:order val="2"/>
          <c:tx>
            <c:strRef>
              <c:f>' V.2.2.Benef. subsid '!$A$6</c:f>
              <c:strCache>
                <c:ptCount val="1"/>
                <c:pt idx="0">
                  <c:v>Maternidad</c:v>
                </c:pt>
              </c:strCache>
            </c:strRef>
          </c:tx>
          <c:spPr>
            <a:solidFill>
              <a:schemeClr val="accent1">
                <a:tint val="65000"/>
              </a:schemeClr>
            </a:solidFill>
            <a:ln>
              <a:noFill/>
            </a:ln>
            <a:effectLst/>
            <a:sp3d/>
          </c:spPr>
          <c:invertIfNegative val="0"/>
          <c:dLbls>
            <c:dLbl>
              <c:idx val="1"/>
              <c:layout>
                <c:manualLayout>
                  <c:x val="9.363952632259297E-3"/>
                  <c:y val="-1.8829074937061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AEA-48AB-AB26-403F47605FA6}"/>
                </c:ext>
              </c:extLst>
            </c:dLbl>
            <c:dLbl>
              <c:idx val="2"/>
              <c:layout>
                <c:manualLayout>
                  <c:x val="1.221916853541059E-2"/>
                  <c:y val="-2.938561251272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AEA-48AB-AB26-403F47605FA6}"/>
                </c:ext>
              </c:extLst>
            </c:dLbl>
            <c:dLbl>
              <c:idx val="3"/>
              <c:layout>
                <c:manualLayout>
                  <c:x val="1.1111108333681206E-2"/>
                  <c:y val="-1.56709028146956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AEA-48AB-AB26-403F47605FA6}"/>
                </c:ext>
              </c:extLst>
            </c:dLbl>
            <c:spPr>
              <a:noFill/>
              <a:ln>
                <a:noFill/>
              </a:ln>
              <a:effectLst/>
            </c:spPr>
            <c:txPr>
              <a:bodyPr rot="-5400000" spcFirstLastPara="1" vertOverflow="ellipsis"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V.2.2.Benef. subsid '!$B$3:$I$3</c:f>
              <c:strCache>
                <c:ptCount val="8"/>
                <c:pt idx="0">
                  <c:v>2015</c:v>
                </c:pt>
                <c:pt idx="1">
                  <c:v>2016</c:v>
                </c:pt>
                <c:pt idx="2">
                  <c:v>2017</c:v>
                </c:pt>
                <c:pt idx="3">
                  <c:v>2018</c:v>
                </c:pt>
                <c:pt idx="4">
                  <c:v>2019</c:v>
                </c:pt>
                <c:pt idx="5">
                  <c:v>2020</c:v>
                </c:pt>
                <c:pt idx="6">
                  <c:v>2021</c:v>
                </c:pt>
                <c:pt idx="7">
                  <c:v>2022</c:v>
                </c:pt>
              </c:strCache>
            </c:strRef>
          </c:cat>
          <c:val>
            <c:numRef>
              <c:f>' V.2.2.Benef. subsid '!$B$6:$I$6</c:f>
              <c:numCache>
                <c:formatCode>_(* #,##0_);_(* \(#,##0\);_(* "-"_);_(@_)</c:formatCode>
                <c:ptCount val="8"/>
                <c:pt idx="0">
                  <c:v>20611</c:v>
                </c:pt>
                <c:pt idx="1">
                  <c:v>16739</c:v>
                </c:pt>
                <c:pt idx="2">
                  <c:v>25676</c:v>
                </c:pt>
                <c:pt idx="3">
                  <c:v>36972</c:v>
                </c:pt>
                <c:pt idx="4">
                  <c:v>40514</c:v>
                </c:pt>
                <c:pt idx="5">
                  <c:v>22993</c:v>
                </c:pt>
                <c:pt idx="6">
                  <c:v>27713</c:v>
                </c:pt>
                <c:pt idx="7">
                  <c:v>28669</c:v>
                </c:pt>
              </c:numCache>
            </c:numRef>
          </c:val>
          <c:extLst>
            <c:ext xmlns:c16="http://schemas.microsoft.com/office/drawing/2014/chart" uri="{C3380CC4-5D6E-409C-BE32-E72D297353CC}">
              <c16:uniqueId val="{0000000E-DAEA-48AB-AB26-403F47605FA6}"/>
            </c:ext>
          </c:extLst>
        </c:ser>
        <c:dLbls>
          <c:showLegendKey val="0"/>
          <c:showVal val="0"/>
          <c:showCatName val="0"/>
          <c:showSerName val="0"/>
          <c:showPercent val="0"/>
          <c:showBubbleSize val="0"/>
        </c:dLbls>
        <c:gapWidth val="67"/>
        <c:shape val="cylinder"/>
        <c:axId val="433158776"/>
        <c:axId val="433159560"/>
        <c:axId val="0"/>
      </c:bar3DChart>
      <c:catAx>
        <c:axId val="433158776"/>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59560"/>
        <c:crosses val="autoZero"/>
        <c:auto val="1"/>
        <c:lblAlgn val="ctr"/>
        <c:lblOffset val="100"/>
        <c:noMultiLvlLbl val="0"/>
      </c:catAx>
      <c:valAx>
        <c:axId val="433159560"/>
        <c:scaling>
          <c:orientation val="minMax"/>
        </c:scaling>
        <c:delete val="1"/>
        <c:axPos val="l"/>
        <c:numFmt formatCode="_(* #,##0_);_(* \(#,##0\);_(* &quot;-&quot;_);_(@_)" sourceLinked="1"/>
        <c:majorTickMark val="out"/>
        <c:minorTickMark val="none"/>
        <c:tickLblPos val="nextTo"/>
        <c:crossAx val="433158776"/>
        <c:crosses val="autoZero"/>
        <c:crossBetween val="between"/>
      </c:valAx>
      <c:spPr>
        <a:noFill/>
        <a:ln w="25400">
          <a:noFill/>
        </a:ln>
        <a:effectLst/>
      </c:spPr>
    </c:plotArea>
    <c:legend>
      <c:legendPos val="t"/>
      <c:layout>
        <c:manualLayout>
          <c:xMode val="edge"/>
          <c:yMode val="edge"/>
          <c:x val="0.12202528096450851"/>
          <c:y val="3.623478689342715E-2"/>
          <c:w val="0.65911207686576267"/>
          <c:h val="7.0919176077967189E-2"/>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7"/>
    </mc:Choice>
    <mc:Fallback>
      <c:style val="7"/>
    </mc:Fallback>
  </mc:AlternateContent>
  <c:chart>
    <c:autoTitleDeleted val="0"/>
    <c:view3D>
      <c:rotX val="15"/>
      <c:rotY val="2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7.0644293400301322E-4"/>
          <c:y val="0.22770413386804086"/>
          <c:w val="0.99723066249527581"/>
          <c:h val="0.62237720662073703"/>
        </c:manualLayout>
      </c:layout>
      <c:bar3DChart>
        <c:barDir val="col"/>
        <c:grouping val="clustered"/>
        <c:varyColors val="0"/>
        <c:ser>
          <c:idx val="1"/>
          <c:order val="0"/>
          <c:tx>
            <c:strRef>
              <c:f>'V.2.3. Monto subsid.'!$A$5</c:f>
              <c:strCache>
                <c:ptCount val="1"/>
                <c:pt idx="0">
                  <c:v>Lactancia </c:v>
                </c:pt>
              </c:strCache>
            </c:strRef>
          </c:tx>
          <c:spPr>
            <a:gradFill rotWithShape="1">
              <a:gsLst>
                <a:gs pos="0">
                  <a:schemeClr val="accent5">
                    <a:shade val="51000"/>
                    <a:satMod val="130000"/>
                  </a:schemeClr>
                </a:gs>
                <a:gs pos="80000">
                  <a:schemeClr val="accent5">
                    <a:shade val="93000"/>
                    <a:satMod val="130000"/>
                  </a:schemeClr>
                </a:gs>
                <a:gs pos="100000">
                  <a:schemeClr val="accent5">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2.1276592180165688E-3"/>
                  <c:y val="-1.5191071836276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8B4-4D84-86B1-EC0F4277E739}"/>
                </c:ext>
              </c:extLst>
            </c:dLbl>
            <c:dLbl>
              <c:idx val="1"/>
              <c:layout>
                <c:manualLayout>
                  <c:x val="6.3829909024653211E-3"/>
                  <c:y val="-4.74849740941350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8B4-4D84-86B1-EC0F4277E739}"/>
                </c:ext>
              </c:extLst>
            </c:dLbl>
            <c:dLbl>
              <c:idx val="2"/>
              <c:layout>
                <c:manualLayout>
                  <c:x val="8.316402441347473E-3"/>
                  <c:y val="-8.54628618138050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8B4-4D84-86B1-EC0F4277E739}"/>
                </c:ext>
              </c:extLst>
            </c:dLbl>
            <c:dLbl>
              <c:idx val="3"/>
              <c:layout>
                <c:manualLayout>
                  <c:x val="6.0360945751655589E-3"/>
                  <c:y val="-1.0801748866592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8B4-4D84-86B1-EC0F4277E739}"/>
                </c:ext>
              </c:extLst>
            </c:dLbl>
            <c:dLbl>
              <c:idx val="5"/>
              <c:layout>
                <c:manualLayout>
                  <c:x val="6.2534890049939689E-3"/>
                  <c:y val="-1.16828913714948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8B4-4D84-86B1-EC0F4277E739}"/>
                </c:ext>
              </c:extLst>
            </c:dLbl>
            <c:dLbl>
              <c:idx val="6"/>
              <c:layout>
                <c:manualLayout>
                  <c:x val="7.035175693818699E-3"/>
                  <c:y val="-7.120153144963364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8B4-4D84-86B1-EC0F4277E739}"/>
                </c:ext>
              </c:extLst>
            </c:dLbl>
            <c:dLbl>
              <c:idx val="7"/>
              <c:layout>
                <c:manualLayout>
                  <c:x val="2.9396322786207699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subsid.'!$B$5:$I$5</c:f>
              <c:numCache>
                <c:formatCode>_(* #,##0.00_);_(* \(#,##0.00\);_(* "-"??_);_(@_)</c:formatCode>
                <c:ptCount val="8"/>
                <c:pt idx="0">
                  <c:v>294082236</c:v>
                </c:pt>
                <c:pt idx="1">
                  <c:v>258654996</c:v>
                </c:pt>
                <c:pt idx="2">
                  <c:v>351221246.90999997</c:v>
                </c:pt>
                <c:pt idx="3">
                  <c:v>611823256.20000005</c:v>
                </c:pt>
                <c:pt idx="4">
                  <c:v>679361342.63999999</c:v>
                </c:pt>
                <c:pt idx="5">
                  <c:v>452031424.79999995</c:v>
                </c:pt>
                <c:pt idx="6">
                  <c:v>707257339.53559542</c:v>
                </c:pt>
                <c:pt idx="7">
                  <c:v>1035014930.0400001</c:v>
                </c:pt>
              </c:numCache>
            </c:numRef>
          </c:val>
          <c:extLst>
            <c:ext xmlns:c16="http://schemas.microsoft.com/office/drawing/2014/chart" uri="{C3380CC4-5D6E-409C-BE32-E72D297353CC}">
              <c16:uniqueId val="{0000000D-A8B4-4D84-86B1-EC0F4277E739}"/>
            </c:ext>
          </c:extLst>
        </c:ser>
        <c:ser>
          <c:idx val="2"/>
          <c:order val="1"/>
          <c:tx>
            <c:strRef>
              <c:f>'V.2.3. Monto subsid.'!$A$6</c:f>
              <c:strCache>
                <c:ptCount val="1"/>
                <c:pt idx="0">
                  <c:v>Maternidad</c:v>
                </c:pt>
              </c:strCache>
            </c:strRef>
          </c:tx>
          <c:spPr>
            <a:solidFill>
              <a:srgbClr val="00539B"/>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E-A8B4-4D84-86B1-EC0F4277E739}"/>
                </c:ext>
              </c:extLst>
            </c:dLbl>
            <c:dLbl>
              <c:idx val="1"/>
              <c:layout>
                <c:manualLayout>
                  <c:x val="6.8177807633676493E-3"/>
                  <c:y val="-6.290823496168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8B4-4D84-86B1-EC0F4277E739}"/>
                </c:ext>
              </c:extLst>
            </c:dLbl>
            <c:dLbl>
              <c:idx val="2"/>
              <c:layout>
                <c:manualLayout>
                  <c:x val="7.3173213226942766E-3"/>
                  <c:y val="-9.850900068650610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8B4-4D84-86B1-EC0F4277E739}"/>
                </c:ext>
              </c:extLst>
            </c:dLbl>
            <c:dLbl>
              <c:idx val="3"/>
              <c:layout>
                <c:manualLayout>
                  <c:x val="5.8507672434587486E-3"/>
                  <c:y val="-1.07661481008674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8B4-4D84-86B1-EC0F4277E739}"/>
                </c:ext>
              </c:extLst>
            </c:dLbl>
            <c:dLbl>
              <c:idx val="5"/>
              <c:layout>
                <c:manualLayout>
                  <c:x val="4.4094484179308851E-3"/>
                  <c:y val="-1.03847923302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B7-4CE1-B0AE-A0193521F303}"/>
                </c:ext>
              </c:extLst>
            </c:dLbl>
            <c:dLbl>
              <c:idx val="6"/>
              <c:layout>
                <c:manualLayout>
                  <c:x val="5.4718033174146327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8B4-4D84-86B1-EC0F4277E739}"/>
                </c:ext>
              </c:extLst>
            </c:dLbl>
            <c:dLbl>
              <c:idx val="7"/>
              <c:layout>
                <c:manualLayout>
                  <c:x val="4.4094484179309935E-3"/>
                  <c:y val="-1.03847923302176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subsid.'!$B$6:$I$6</c:f>
              <c:numCache>
                <c:formatCode>_(* #,##0.00_);_(* \(#,##0.00\);_(* "-"??_);_(@_)</c:formatCode>
                <c:ptCount val="8"/>
                <c:pt idx="0">
                  <c:v>954395629.62</c:v>
                </c:pt>
                <c:pt idx="1">
                  <c:v>824091314.12999988</c:v>
                </c:pt>
                <c:pt idx="2">
                  <c:v>1367644020.5673332</c:v>
                </c:pt>
                <c:pt idx="3">
                  <c:v>2249742046.6733332</c:v>
                </c:pt>
                <c:pt idx="4">
                  <c:v>2529316943.402667</c:v>
                </c:pt>
                <c:pt idx="5">
                  <c:v>1527235545.0519998</c:v>
                </c:pt>
                <c:pt idx="6">
                  <c:v>3167610230.9966679</c:v>
                </c:pt>
                <c:pt idx="7">
                  <c:v>2145732856.9300001</c:v>
                </c:pt>
              </c:numCache>
            </c:numRef>
          </c:val>
          <c:extLst>
            <c:ext xmlns:c16="http://schemas.microsoft.com/office/drawing/2014/chart" uri="{C3380CC4-5D6E-409C-BE32-E72D297353CC}">
              <c16:uniqueId val="{00000013-A8B4-4D84-86B1-EC0F4277E739}"/>
            </c:ext>
          </c:extLst>
        </c:ser>
        <c:ser>
          <c:idx val="0"/>
          <c:order val="2"/>
          <c:tx>
            <c:strRef>
              <c:f>'V.2.3. Monto subsid.'!$A$4</c:f>
              <c:strCache>
                <c:ptCount val="1"/>
                <c:pt idx="0">
                  <c:v>Enfermedad Común</c:v>
                </c:pt>
              </c:strCache>
            </c:strRef>
          </c:tx>
          <c:spPr>
            <a:solidFill>
              <a:schemeClr val="bg1">
                <a:lumMod val="65000"/>
              </a:schemeClr>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0"/>
                  <c:y val="-1.32921878567416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8B4-4D84-86B1-EC0F4277E739}"/>
                </c:ext>
              </c:extLst>
            </c:dLbl>
            <c:dLbl>
              <c:idx val="1"/>
              <c:layout>
                <c:manualLayout>
                  <c:x val="4.8195569759675811E-3"/>
                  <c:y val="-2.7307469236873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B4-4D84-86B1-EC0F4277E739}"/>
                </c:ext>
              </c:extLst>
            </c:dLbl>
            <c:dLbl>
              <c:idx val="2"/>
              <c:layout>
                <c:manualLayout>
                  <c:x val="9.4449849568493845E-3"/>
                  <c:y val="-1.163093835489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8B4-4D84-86B1-EC0F4277E739}"/>
                </c:ext>
              </c:extLst>
            </c:dLbl>
            <c:dLbl>
              <c:idx val="3"/>
              <c:layout>
                <c:manualLayout>
                  <c:x val="6.7530300649432931E-3"/>
                  <c:y val="-1.18686505543768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8B4-4D84-86B1-EC0F4277E739}"/>
                </c:ext>
              </c:extLst>
            </c:dLbl>
            <c:dLbl>
              <c:idx val="4"/>
              <c:layout>
                <c:manualLayout>
                  <c:x val="7.4428491742363958E-3"/>
                  <c:y val="-9.34668658383546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4A3-42AC-97D0-8603D246859C}"/>
                </c:ext>
              </c:extLst>
            </c:dLbl>
            <c:dLbl>
              <c:idx val="5"/>
              <c:layout>
                <c:manualLayout>
                  <c:x val="6.2534895056167231E-3"/>
                  <c:y val="-8.900191431204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8B4-4D84-86B1-EC0F4277E739}"/>
                </c:ext>
              </c:extLst>
            </c:dLbl>
            <c:dLbl>
              <c:idx val="6"/>
              <c:layout>
                <c:manualLayout>
                  <c:x val="5.4718033174146327E-3"/>
                  <c:y val="-7.120153144963234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8B4-4D84-86B1-EC0F4277E739}"/>
                </c:ext>
              </c:extLst>
            </c:dLbl>
            <c:dLbl>
              <c:idx val="7"/>
              <c:layout>
                <c:manualLayout>
                  <c:x val="5.1443564875861582E-3"/>
                  <c:y val="-6.490495206385993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B7-4CE1-B0AE-A0193521F303}"/>
                </c:ext>
              </c:extLst>
            </c:dLbl>
            <c:spPr>
              <a:noFill/>
              <a:ln>
                <a:noFill/>
              </a:ln>
              <a:effectLst/>
            </c:spPr>
            <c:txPr>
              <a:bodyPr rot="-5400000" spcFirstLastPara="1" vertOverflow="ellipsis"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'V.2.3. Monto subsid.'!$B$3:$I$3</c:f>
              <c:strCache>
                <c:ptCount val="8"/>
                <c:pt idx="0">
                  <c:v> 2015 </c:v>
                </c:pt>
                <c:pt idx="1">
                  <c:v> 2016 </c:v>
                </c:pt>
                <c:pt idx="2">
                  <c:v> 2017 </c:v>
                </c:pt>
                <c:pt idx="3">
                  <c:v> 2018 </c:v>
                </c:pt>
                <c:pt idx="4">
                  <c:v> 2019 </c:v>
                </c:pt>
                <c:pt idx="5">
                  <c:v> 2020 </c:v>
                </c:pt>
                <c:pt idx="6">
                  <c:v> 2021 </c:v>
                </c:pt>
                <c:pt idx="7">
                  <c:v> 2022 </c:v>
                </c:pt>
              </c:strCache>
            </c:strRef>
          </c:cat>
          <c:val>
            <c:numRef>
              <c:f>'V.2.3. Monto subsid.'!$B$4:$I$4</c:f>
              <c:numCache>
                <c:formatCode>_(* #,##0.00_);_(* \(#,##0.00\);_(* "-"??_);_(@_)</c:formatCode>
                <c:ptCount val="8"/>
                <c:pt idx="0">
                  <c:v>363517045.23000002</c:v>
                </c:pt>
                <c:pt idx="1">
                  <c:v>468151582.34000003</c:v>
                </c:pt>
                <c:pt idx="2">
                  <c:v>595825240.70000005</c:v>
                </c:pt>
                <c:pt idx="3">
                  <c:v>699302422.17999995</c:v>
                </c:pt>
                <c:pt idx="4">
                  <c:v>997894234.25</c:v>
                </c:pt>
                <c:pt idx="5">
                  <c:v>726046954.76999998</c:v>
                </c:pt>
                <c:pt idx="6">
                  <c:v>845589689.4240526</c:v>
                </c:pt>
                <c:pt idx="7">
                  <c:v>1013490035.92</c:v>
                </c:pt>
              </c:numCache>
            </c:numRef>
          </c:val>
          <c:extLst>
            <c:ext xmlns:c16="http://schemas.microsoft.com/office/drawing/2014/chart" uri="{C3380CC4-5D6E-409C-BE32-E72D297353CC}">
              <c16:uniqueId val="{00000006-A8B4-4D84-86B1-EC0F4277E739}"/>
            </c:ext>
          </c:extLst>
        </c:ser>
        <c:dLbls>
          <c:showLegendKey val="0"/>
          <c:showVal val="0"/>
          <c:showCatName val="0"/>
          <c:showSerName val="0"/>
          <c:showPercent val="0"/>
          <c:showBubbleSize val="0"/>
        </c:dLbls>
        <c:gapWidth val="89"/>
        <c:shape val="cylinder"/>
        <c:axId val="433160344"/>
        <c:axId val="433160736"/>
        <c:axId val="0"/>
      </c:bar3DChart>
      <c:catAx>
        <c:axId val="433160344"/>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0736"/>
        <c:crosses val="autoZero"/>
        <c:auto val="1"/>
        <c:lblAlgn val="ctr"/>
        <c:lblOffset val="100"/>
        <c:noMultiLvlLbl val="0"/>
      </c:catAx>
      <c:valAx>
        <c:axId val="433160736"/>
        <c:scaling>
          <c:orientation val="minMax"/>
        </c:scaling>
        <c:delete val="1"/>
        <c:axPos val="l"/>
        <c:numFmt formatCode="_(* #,##0.00_);_(* \(#,##0.00\);_(* &quot;-&quot;??_);_(@_)" sourceLinked="1"/>
        <c:majorTickMark val="out"/>
        <c:minorTickMark val="none"/>
        <c:tickLblPos val="nextTo"/>
        <c:crossAx val="433160344"/>
        <c:crosses val="autoZero"/>
        <c:crossBetween val="between"/>
      </c:valAx>
      <c:spPr>
        <a:noFill/>
        <a:ln>
          <a:noFill/>
        </a:ln>
        <a:effectLst/>
      </c:spPr>
    </c:plotArea>
    <c:legend>
      <c:legendPos val="t"/>
      <c:layout>
        <c:manualLayout>
          <c:xMode val="edge"/>
          <c:yMode val="edge"/>
          <c:x val="0.17383926626962157"/>
          <c:y val="5.7862757368769113E-2"/>
          <c:w val="0.61458018387821134"/>
          <c:h val="4.0321651516718765E-2"/>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2.0999709065196756E-2"/>
          <c:y val="0.20068378929565939"/>
          <c:w val="0.95001113999956122"/>
          <c:h val="0.64589791290177745"/>
        </c:manualLayout>
      </c:layout>
      <c:barChart>
        <c:barDir val="col"/>
        <c:grouping val="clustered"/>
        <c:varyColors val="0"/>
        <c:ser>
          <c:idx val="0"/>
          <c:order val="0"/>
          <c:tx>
            <c:strRef>
              <c:f>'V.3.2 Pensiones por año'!$C$5</c:f>
              <c:strCache>
                <c:ptCount val="1"/>
                <c:pt idx="0">
                  <c:v>Sobrevivencia</c:v>
                </c:pt>
              </c:strCache>
            </c:strRef>
          </c:tx>
          <c:spPr>
            <a:solidFill>
              <a:schemeClr val="accent1">
                <a:shade val="58000"/>
              </a:schemeClr>
            </a:solidFill>
            <a:ln>
              <a:noFill/>
            </a:ln>
            <a:effectLst/>
          </c:spPr>
          <c:invertIfNegative val="0"/>
          <c:dLbls>
            <c:dLbl>
              <c:idx val="0"/>
              <c:layout>
                <c:manualLayout>
                  <c:x val="6.22727902707923E-3"/>
                  <c:y val="-2.09308944352755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F00-487E-8D25-2969731E95F8}"/>
                </c:ext>
              </c:extLst>
            </c:dLbl>
            <c:dLbl>
              <c:idx val="1"/>
              <c:layout>
                <c:manualLayout>
                  <c:x val="2.8709346638535324E-3"/>
                  <c:y val="-1.201804706084690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F00-487E-8D25-2969731E95F8}"/>
                </c:ext>
              </c:extLst>
            </c:dLbl>
            <c:dLbl>
              <c:idx val="2"/>
              <c:layout>
                <c:manualLayout>
                  <c:x val="-1.9247763974987731E-3"/>
                  <c:y val="-1.305651430294117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F00-487E-8D25-2969731E95F8}"/>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Feb.25</c:v>
                </c:pt>
              </c:strCache>
              <c:extLst/>
            </c:strRef>
          </c:cat>
          <c:val>
            <c:numRef>
              <c:f>'V.3.2 Pensiones por año'!$C$14:$C$24</c:f>
              <c:numCache>
                <c:formatCode>#,##0</c:formatCode>
                <c:ptCount val="11"/>
                <c:pt idx="0">
                  <c:v>836</c:v>
                </c:pt>
                <c:pt idx="1">
                  <c:v>937</c:v>
                </c:pt>
                <c:pt idx="2">
                  <c:v>933</c:v>
                </c:pt>
                <c:pt idx="3">
                  <c:v>1073</c:v>
                </c:pt>
                <c:pt idx="4">
                  <c:v>1000</c:v>
                </c:pt>
                <c:pt idx="5">
                  <c:v>897</c:v>
                </c:pt>
                <c:pt idx="6">
                  <c:v>1377</c:v>
                </c:pt>
                <c:pt idx="7">
                  <c:v>1226</c:v>
                </c:pt>
                <c:pt idx="8">
                  <c:v>1339</c:v>
                </c:pt>
                <c:pt idx="9">
                  <c:v>1517</c:v>
                </c:pt>
                <c:pt idx="10">
                  <c:v>224</c:v>
                </c:pt>
              </c:numCache>
              <c:extLst/>
            </c:numRef>
          </c:val>
          <c:extLst>
            <c:ext xmlns:c16="http://schemas.microsoft.com/office/drawing/2014/chart" uri="{C3380CC4-5D6E-409C-BE32-E72D297353CC}">
              <c16:uniqueId val="{0000000B-DF00-487E-8D25-2969731E95F8}"/>
            </c:ext>
          </c:extLst>
        </c:ser>
        <c:ser>
          <c:idx val="2"/>
          <c:order val="2"/>
          <c:tx>
            <c:strRef>
              <c:f>'V.3.2 Pensiones por año'!$B$5</c:f>
              <c:strCache>
                <c:ptCount val="1"/>
                <c:pt idx="0">
                  <c:v>Discapacidad</c:v>
                </c:pt>
              </c:strCache>
            </c:strRef>
          </c:tx>
          <c:spPr>
            <a:solidFill>
              <a:schemeClr val="accent1">
                <a:tint val="86000"/>
              </a:schemeClr>
            </a:solidFill>
            <a:ln>
              <a:noFill/>
            </a:ln>
            <a:effectLst/>
          </c:spPr>
          <c:invertIfNegative val="0"/>
          <c:dLbls>
            <c:dLbl>
              <c:idx val="0"/>
              <c:layout>
                <c:manualLayout>
                  <c:x val="4.1176200625647717E-3"/>
                  <c:y val="-1.45597830442825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F00-487E-8D25-2969731E95F8}"/>
                </c:ext>
              </c:extLst>
            </c:dLbl>
            <c:dLbl>
              <c:idx val="1"/>
              <c:layout>
                <c:manualLayout>
                  <c:x val="1.2302805820011959E-2"/>
                  <c:y val="-1.18924904599349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F00-487E-8D25-2969731E95F8}"/>
                </c:ext>
              </c:extLst>
            </c:dLbl>
            <c:dLbl>
              <c:idx val="2"/>
              <c:layout>
                <c:manualLayout>
                  <c:x val="3.2319671375615443E-3"/>
                  <c:y val="-1.42153853501188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DF00-487E-8D25-2969731E95F8}"/>
                </c:ext>
              </c:extLst>
            </c:dLbl>
            <c:dLbl>
              <c:idx val="3"/>
              <c:layout>
                <c:manualLayout>
                  <c:x val="2.1100226741595624E-3"/>
                  <c:y val="-1.33429601876653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30E-4692-A382-D6FECEE3FC78}"/>
                </c:ext>
              </c:extLst>
            </c:dLbl>
            <c:dLbl>
              <c:idx val="5"/>
              <c:layout>
                <c:manualLayout>
                  <c:x val="2.7839921329204987E-3"/>
                  <c:y val="-1.0377856712266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83C-4D80-8BE7-32610B0EC7EE}"/>
                </c:ext>
              </c:extLst>
            </c:dLbl>
            <c:dLbl>
              <c:idx val="7"/>
              <c:layout>
                <c:manualLayout>
                  <c:x val="3.252032686871722E-3"/>
                  <c:y val="-1.75999998152231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2C-41A8-96D3-8867F9FB80AF}"/>
                </c:ext>
              </c:extLst>
            </c:dLbl>
            <c:spPr>
              <a:noFill/>
              <a:ln>
                <a:noFill/>
              </a:ln>
              <a:effectLst/>
            </c:spPr>
            <c:txPr>
              <a:bodyPr rot="-5400000" spcFirstLastPara="1" vertOverflow="ellipsis"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Feb.25</c:v>
                </c:pt>
              </c:strCache>
              <c:extLst/>
            </c:strRef>
          </c:cat>
          <c:val>
            <c:numRef>
              <c:f>'V.3.2 Pensiones por año'!$B$14:$B$24</c:f>
              <c:numCache>
                <c:formatCode>#,##0</c:formatCode>
                <c:ptCount val="11"/>
                <c:pt idx="0">
                  <c:v>704</c:v>
                </c:pt>
                <c:pt idx="1">
                  <c:v>580</c:v>
                </c:pt>
                <c:pt idx="2">
                  <c:v>660</c:v>
                </c:pt>
                <c:pt idx="3">
                  <c:v>5389</c:v>
                </c:pt>
                <c:pt idx="4">
                  <c:v>764</c:v>
                </c:pt>
                <c:pt idx="5">
                  <c:v>616</c:v>
                </c:pt>
                <c:pt idx="6">
                  <c:v>1030</c:v>
                </c:pt>
                <c:pt idx="7">
                  <c:v>1237</c:v>
                </c:pt>
                <c:pt idx="8">
                  <c:v>1264</c:v>
                </c:pt>
                <c:pt idx="9">
                  <c:v>1360</c:v>
                </c:pt>
                <c:pt idx="10">
                  <c:v>298</c:v>
                </c:pt>
              </c:numCache>
              <c:extLst/>
            </c:numRef>
          </c:val>
          <c:extLst>
            <c:ext xmlns:c16="http://schemas.microsoft.com/office/drawing/2014/chart" uri="{C3380CC4-5D6E-409C-BE32-E72D297353CC}">
              <c16:uniqueId val="{00000015-DF00-487E-8D25-2969731E95F8}"/>
            </c:ext>
          </c:extLst>
        </c:ser>
        <c:ser>
          <c:idx val="3"/>
          <c:order val="3"/>
          <c:tx>
            <c:strRef>
              <c:f>'V.3.2 Pensiones por año'!$D$5</c:f>
              <c:strCache>
                <c:ptCount val="1"/>
                <c:pt idx="0">
                  <c:v> Retiro Programado </c:v>
                </c:pt>
              </c:strCache>
            </c:strRef>
          </c:tx>
          <c:spPr>
            <a:solidFill>
              <a:schemeClr val="accent1">
                <a:tint val="58000"/>
              </a:schemeClr>
            </a:solid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'V.3.2 Pensiones por año'!$A$14:$A$24</c:f>
              <c:strCache>
                <c:ptCount val="11"/>
                <c:pt idx="0">
                  <c:v>2015</c:v>
                </c:pt>
                <c:pt idx="1">
                  <c:v>2016</c:v>
                </c:pt>
                <c:pt idx="2">
                  <c:v>2017</c:v>
                </c:pt>
                <c:pt idx="3">
                  <c:v>2018</c:v>
                </c:pt>
                <c:pt idx="4">
                  <c:v>2019</c:v>
                </c:pt>
                <c:pt idx="5">
                  <c:v>2020</c:v>
                </c:pt>
                <c:pt idx="6">
                  <c:v>2021</c:v>
                </c:pt>
                <c:pt idx="7">
                  <c:v>2022</c:v>
                </c:pt>
                <c:pt idx="8">
                  <c:v>2023</c:v>
                </c:pt>
                <c:pt idx="9">
                  <c:v>2024</c:v>
                </c:pt>
                <c:pt idx="10">
                  <c:v>Feb.25</c:v>
                </c:pt>
              </c:strCache>
              <c:extLst/>
            </c:strRef>
          </c:cat>
          <c:val>
            <c:numRef>
              <c:f>'V.3.2 Pensiones por año'!$D$14:$D$24</c:f>
              <c:numCache>
                <c:formatCode>_(* #,##0_);_(* \(#,##0\);_(* "-"_);_(@_)</c:formatCode>
                <c:ptCount val="11"/>
                <c:pt idx="0">
                  <c:v>0</c:v>
                </c:pt>
                <c:pt idx="1">
                  <c:v>0</c:v>
                </c:pt>
                <c:pt idx="2">
                  <c:v>0</c:v>
                </c:pt>
                <c:pt idx="3">
                  <c:v>0</c:v>
                </c:pt>
                <c:pt idx="4">
                  <c:v>1</c:v>
                </c:pt>
                <c:pt idx="5">
                  <c:v>3</c:v>
                </c:pt>
                <c:pt idx="6">
                  <c:v>11</c:v>
                </c:pt>
                <c:pt idx="7" formatCode="#,##0">
                  <c:v>12</c:v>
                </c:pt>
                <c:pt idx="8" formatCode="#,##0">
                  <c:v>14</c:v>
                </c:pt>
                <c:pt idx="9" formatCode="#,##0">
                  <c:v>12</c:v>
                </c:pt>
                <c:pt idx="10" formatCode="#,##0">
                  <c:v>5</c:v>
                </c:pt>
              </c:numCache>
              <c:extLst/>
            </c:numRef>
          </c:val>
          <c:extLst>
            <c:ext xmlns:c16="http://schemas.microsoft.com/office/drawing/2014/chart" uri="{C3380CC4-5D6E-409C-BE32-E72D297353CC}">
              <c16:uniqueId val="{00000016-DF00-487E-8D25-2969731E95F8}"/>
            </c:ext>
          </c:extLst>
        </c:ser>
        <c:dLbls>
          <c:showLegendKey val="0"/>
          <c:showVal val="0"/>
          <c:showCatName val="0"/>
          <c:showSerName val="0"/>
          <c:showPercent val="0"/>
          <c:showBubbleSize val="0"/>
        </c:dLbls>
        <c:gapWidth val="49"/>
        <c:axId val="433161912"/>
        <c:axId val="433162304"/>
        <c:extLst>
          <c:ext xmlns:c15="http://schemas.microsoft.com/office/drawing/2012/chart" uri="{02D57815-91ED-43cb-92C2-25804820EDAC}">
            <c15:filteredBarSeries>
              <c15:ser>
                <c:idx val="1"/>
                <c:order val="1"/>
                <c:tx>
                  <c:strRef>
                    <c:extLst>
                      <c:ext uri="{02D57815-91ED-43cb-92C2-25804820EDAC}">
                        <c15:formulaRef>
                          <c15:sqref>'V.3.2 Pensiones por año'!#REF!</c15:sqref>
                        </c15:formulaRef>
                      </c:ext>
                    </c:extLst>
                    <c:strCache>
                      <c:ptCount val="1"/>
                      <c:pt idx="0">
                        <c:v>#¡REF!</c:v>
                      </c:pt>
                    </c:strCache>
                  </c:strRef>
                </c:tx>
                <c:spPr>
                  <a:solidFill>
                    <a:schemeClr val="accent1">
                      <a:shade val="86000"/>
                    </a:schemeClr>
                  </a:solidFill>
                  <a:ln>
                    <a:noFill/>
                  </a:ln>
                  <a:effectLst/>
                </c:spPr>
                <c:invertIfNegative val="0"/>
                <c:dLbls>
                  <c:dLbl>
                    <c:idx val="1"/>
                    <c:layout>
                      <c:manualLayout>
                        <c:x val="7.7029524219190493E-4"/>
                        <c:y val="-1.6592529599239271E-2"/>
                      </c:manualLayout>
                    </c:layout>
                    <c:showLegendKey val="0"/>
                    <c:showVal val="1"/>
                    <c:showCatName val="0"/>
                    <c:showSerName val="0"/>
                    <c:showPercent val="0"/>
                    <c:showBubbleSize val="0"/>
                    <c:extLst>
                      <c:ext uri="{CE6537A1-D6FC-4f65-9D91-7224C49458BB}"/>
                      <c:ext xmlns:c16="http://schemas.microsoft.com/office/drawing/2014/chart" uri="{C3380CC4-5D6E-409C-BE32-E72D297353CC}">
                        <c16:uniqueId val="{0000001E-DF00-487E-8D25-2969731E95F8}"/>
                      </c:ext>
                    </c:extLst>
                  </c:dLbl>
                  <c:spPr>
                    <a:noFill/>
                    <a:ln>
                      <a:noFill/>
                    </a:ln>
                    <a:effectLst/>
                  </c:spPr>
                  <c:txPr>
                    <a:bodyPr rot="0" spcFirstLastPara="1" vertOverflow="ellipsis" vert="horz" wrap="square" anchor="ctr" anchorCtr="1"/>
                    <a:lstStyle/>
                    <a:p>
                      <a:pPr>
                        <a:defRPr sz="1400" b="0" i="0" u="none" strike="noStrike" kern="1200" baseline="0">
                          <a:solidFill>
                            <a:srgbClr val="FF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'V.3.2 Pensiones por año'!$A$14:$A$24</c15:sqref>
                        </c15:formulaRef>
                      </c:ext>
                    </c:extLst>
                    <c:strCache>
                      <c:ptCount val="11"/>
                      <c:pt idx="0">
                        <c:v>2015</c:v>
                      </c:pt>
                      <c:pt idx="1">
                        <c:v>2016</c:v>
                      </c:pt>
                      <c:pt idx="2">
                        <c:v>2017</c:v>
                      </c:pt>
                      <c:pt idx="3">
                        <c:v>2018</c:v>
                      </c:pt>
                      <c:pt idx="4">
                        <c:v>2019</c:v>
                      </c:pt>
                      <c:pt idx="5">
                        <c:v>2020</c:v>
                      </c:pt>
                      <c:pt idx="6">
                        <c:v>2021</c:v>
                      </c:pt>
                      <c:pt idx="7">
                        <c:v>2022</c:v>
                      </c:pt>
                      <c:pt idx="8">
                        <c:v>2023</c:v>
                      </c:pt>
                      <c:pt idx="9">
                        <c:v>2024</c:v>
                      </c:pt>
                      <c:pt idx="10">
                        <c:v>Feb.25</c:v>
                      </c:pt>
                    </c:strCache>
                  </c:strRef>
                </c:cat>
                <c:val>
                  <c:numRef>
                    <c:extLst>
                      <c:ext uri="{02D57815-91ED-43cb-92C2-25804820EDAC}">
                        <c15:formulaRef>
                          <c15:sqref>'V.3.2 Pensiones por año'!#REF!</c15:sqref>
                        </c15:formulaRef>
                      </c:ext>
                    </c:extLst>
                    <c:numCache>
                      <c:formatCode>General</c:formatCode>
                      <c:ptCount val="1"/>
                      <c:pt idx="0">
                        <c:v>1</c:v>
                      </c:pt>
                    </c:numCache>
                  </c:numRef>
                </c:val>
                <c:extLst>
                  <c:ext xmlns:c16="http://schemas.microsoft.com/office/drawing/2014/chart" uri="{C3380CC4-5D6E-409C-BE32-E72D297353CC}">
                    <c16:uniqueId val="{0000001F-DF00-487E-8D25-2969731E95F8}"/>
                  </c:ext>
                </c:extLst>
              </c15:ser>
            </c15:filteredBarSeries>
          </c:ext>
        </c:extLst>
      </c:barChart>
      <c:catAx>
        <c:axId val="433161912"/>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2304"/>
        <c:crosses val="autoZero"/>
        <c:auto val="1"/>
        <c:lblAlgn val="ctr"/>
        <c:lblOffset val="100"/>
        <c:noMultiLvlLbl val="0"/>
      </c:catAx>
      <c:valAx>
        <c:axId val="433162304"/>
        <c:scaling>
          <c:orientation val="minMax"/>
        </c:scaling>
        <c:delete val="1"/>
        <c:axPos val="l"/>
        <c:numFmt formatCode="#,##0" sourceLinked="1"/>
        <c:majorTickMark val="out"/>
        <c:minorTickMark val="none"/>
        <c:tickLblPos val="nextTo"/>
        <c:crossAx val="433161912"/>
        <c:crosses val="autoZero"/>
        <c:crossBetween val="between"/>
      </c:valAx>
      <c:spPr>
        <a:solidFill>
          <a:schemeClr val="bg1"/>
        </a:solidFill>
        <a:ln>
          <a:noFill/>
        </a:ln>
        <a:effectLst/>
      </c:spPr>
    </c:plotArea>
    <c:legend>
      <c:legendPos val="r"/>
      <c:layout>
        <c:manualLayout>
          <c:xMode val="edge"/>
          <c:yMode val="edge"/>
          <c:x val="0.19840562813542265"/>
          <c:y val="3.658574063835867E-2"/>
          <c:w val="0.57615935534480123"/>
          <c:h val="8.4224597935318085E-2"/>
        </c:manualLayout>
      </c:layout>
      <c:overlay val="0"/>
      <c:spPr>
        <a:noFill/>
        <a:ln>
          <a:noFill/>
        </a:ln>
        <a:effectLst/>
      </c:spPr>
      <c:txPr>
        <a:bodyPr rot="0" spcFirstLastPara="1" vertOverflow="ellipsis" vert="horz" wrap="square" anchor="ctr" anchorCtr="1"/>
        <a:lstStyle/>
        <a:p>
          <a:pPr rtl="0">
            <a:defRPr sz="20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4.1081480765636148E-2"/>
          <c:y val="9.1946850931358681E-2"/>
          <c:w val="0.92641222465059991"/>
          <c:h val="0.58409950170671232"/>
        </c:manualLayout>
      </c:layout>
      <c:barChart>
        <c:barDir val="col"/>
        <c:grouping val="clustered"/>
        <c:varyColors val="0"/>
        <c:ser>
          <c:idx val="0"/>
          <c:order val="0"/>
          <c:tx>
            <c:strRef>
              <c:f>'V.3.3.Pens.Disc. AFP'!$B$4</c:f>
              <c:strCache>
                <c:ptCount val="1"/>
                <c:pt idx="0">
                  <c:v>RD$</c:v>
                </c:pt>
              </c:strCache>
            </c:strRef>
          </c:tx>
          <c:spPr>
            <a:solidFill>
              <a:srgbClr val="00539B"/>
            </a:solidFill>
            <a:ln>
              <a:solidFill>
                <a:srgbClr val="00539B">
                  <a:alpha val="20000"/>
                </a:srgbClr>
              </a:solidFill>
            </a:ln>
            <a:effectLst/>
          </c:spPr>
          <c:invertIfNegative val="0"/>
          <c:dLbls>
            <c:spPr>
              <a:noFill/>
              <a:ln>
                <a:noFill/>
              </a:ln>
              <a:effectLst/>
            </c:spPr>
            <c:txPr>
              <a:bodyPr rot="0" spcFirstLastPara="1" vertOverflow="ellipsis" vert="horz"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strRef>
              <c:f>'V.3.3.Pens.Disc. AFP'!$A$5:$A$8</c:f>
              <c:strCache>
                <c:ptCount val="4"/>
                <c:pt idx="0">
                  <c:v>Sobreviviencia</c:v>
                </c:pt>
                <c:pt idx="1">
                  <c:v>Discapacidad Parcial</c:v>
                </c:pt>
                <c:pt idx="2">
                  <c:v>Discapacidad  Total</c:v>
                </c:pt>
                <c:pt idx="3">
                  <c:v>Retiro programado</c:v>
                </c:pt>
              </c:strCache>
            </c:strRef>
          </c:cat>
          <c:val>
            <c:numRef>
              <c:f>'V.3.3.Pens.Disc. AFP'!$B$5:$B$8</c:f>
              <c:numCache>
                <c:formatCode>_(* #,##0.00_);_(* \(#,##0.00\);_(* "-"??_);_(@_)</c:formatCode>
                <c:ptCount val="4"/>
                <c:pt idx="0">
                  <c:v>13269</c:v>
                </c:pt>
                <c:pt idx="1">
                  <c:v>4832</c:v>
                </c:pt>
                <c:pt idx="2">
                  <c:v>15984</c:v>
                </c:pt>
                <c:pt idx="3">
                  <c:v>39362.04</c:v>
                </c:pt>
              </c:numCache>
            </c:numRef>
          </c:val>
          <c:extLst>
            <c:ext xmlns:c16="http://schemas.microsoft.com/office/drawing/2014/chart" uri="{C3380CC4-5D6E-409C-BE32-E72D297353CC}">
              <c16:uniqueId val="{00000000-329A-4267-A9AC-FCC2753F8374}"/>
            </c:ext>
          </c:extLst>
        </c:ser>
        <c:dLbls>
          <c:showLegendKey val="0"/>
          <c:showVal val="0"/>
          <c:showCatName val="0"/>
          <c:showSerName val="0"/>
          <c:showPercent val="0"/>
          <c:showBubbleSize val="0"/>
        </c:dLbls>
        <c:gapWidth val="42"/>
        <c:axId val="1576025104"/>
        <c:axId val="1576022192"/>
      </c:barChart>
      <c:catAx>
        <c:axId val="1576025104"/>
        <c:scaling>
          <c:orientation val="minMax"/>
        </c:scaling>
        <c:delete val="0"/>
        <c:axPos val="b"/>
        <c:numFmt formatCode="General" sourceLinked="1"/>
        <c:majorTickMark val="none"/>
        <c:minorTickMark val="none"/>
        <c:tickLblPos val="nextTo"/>
        <c:spPr>
          <a:noFill/>
          <a:ln w="19050" cap="flat" cmpd="sng" algn="ctr">
            <a:solidFill>
              <a:schemeClr val="tx1">
                <a:lumMod val="15000"/>
                <a:lumOff val="85000"/>
              </a:schemeClr>
            </a:solidFill>
            <a:round/>
            <a:headEnd type="none" w="sm" len="sm"/>
            <a:tailEnd type="none" w="sm" len="sm"/>
          </a:ln>
          <a:effectLst/>
        </c:spPr>
        <c:txPr>
          <a:bodyPr rot="-2700000" spcFirstLastPara="1" vertOverflow="ellipsis"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1576022192"/>
        <c:crosses val="autoZero"/>
        <c:auto val="1"/>
        <c:lblAlgn val="ctr"/>
        <c:lblOffset val="100"/>
        <c:noMultiLvlLbl val="0"/>
      </c:catAx>
      <c:valAx>
        <c:axId val="1576022192"/>
        <c:scaling>
          <c:orientation val="minMax"/>
        </c:scaling>
        <c:delete val="1"/>
        <c:axPos val="l"/>
        <c:numFmt formatCode="_(* #,##0.00_);_(* \(#,##0.00\);_(* &quot;-&quot;??_);_(@_)" sourceLinked="1"/>
        <c:majorTickMark val="none"/>
        <c:minorTickMark val="none"/>
        <c:tickLblPos val="nextTo"/>
        <c:crossAx val="157602510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r>
              <a:rPr lang="es-DO" sz="2000" b="1">
                <a:solidFill>
                  <a:schemeClr val="accent1">
                    <a:lumMod val="75000"/>
                  </a:schemeClr>
                </a:solidFill>
              </a:rPr>
              <a:t>Afiliación  al Seguro Familiar de Salud por Regímenes de Financiamiento</a:t>
            </a:r>
          </a:p>
        </c:rich>
      </c:tx>
      <c:layout>
        <c:manualLayout>
          <c:xMode val="edge"/>
          <c:yMode val="edge"/>
          <c:x val="0.15008667977377582"/>
          <c:y val="1.7877625959338079E-2"/>
        </c:manualLayout>
      </c:layout>
      <c:overlay val="0"/>
      <c:spPr>
        <a:noFill/>
        <a:ln>
          <a:noFill/>
        </a:ln>
        <a:effectLst/>
      </c:spPr>
      <c:txPr>
        <a:bodyPr rot="0" spcFirstLastPara="1" vertOverflow="ellipsis" vert="horz" wrap="square" anchor="ctr" anchorCtr="1"/>
        <a:lstStyle/>
        <a:p>
          <a:pPr>
            <a:defRPr sz="2000" b="1" i="0" u="none" strike="noStrike" kern="1200" spc="0" baseline="0">
              <a:solidFill>
                <a:schemeClr val="accent1">
                  <a:lumMod val="75000"/>
                </a:schemeClr>
              </a:solidFill>
              <a:latin typeface="+mn-lt"/>
              <a:ea typeface="+mn-ea"/>
              <a:cs typeface="+mn-cs"/>
            </a:defRPr>
          </a:pPr>
          <a:endParaRPr lang="es-DO"/>
        </a:p>
      </c:txPr>
    </c:title>
    <c:autoTitleDeleted val="0"/>
    <c:plotArea>
      <c:layout>
        <c:manualLayout>
          <c:layoutTarget val="inner"/>
          <c:xMode val="edge"/>
          <c:yMode val="edge"/>
          <c:x val="3.4893737779866561E-2"/>
          <c:y val="0.14828705419803126"/>
          <c:w val="0.93145582347444333"/>
          <c:h val="0.65793074892013348"/>
        </c:manualLayout>
      </c:layout>
      <c:barChart>
        <c:barDir val="col"/>
        <c:grouping val="stacked"/>
        <c:varyColors val="0"/>
        <c:ser>
          <c:idx val="0"/>
          <c:order val="0"/>
          <c:tx>
            <c:strRef>
              <c:f>'III.1.4.Afil. SFS'!$B$4</c:f>
              <c:strCache>
                <c:ptCount val="1"/>
                <c:pt idx="0">
                  <c:v> Afiliación  RC </c:v>
                </c:pt>
              </c:strCache>
            </c:strRef>
          </c:tx>
          <c:spPr>
            <a:solidFill>
              <a:schemeClr val="accent1">
                <a:shade val="65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Feb.2025 </c:v>
                </c:pt>
              </c:strCache>
            </c:strRef>
          </c:cat>
          <c:val>
            <c:numRef>
              <c:f>'III.1.4.Afil. SFS'!$B$9:$B$22</c:f>
              <c:numCache>
                <c:formatCode>_(* #,##0_);_(* \(#,##0\);_(* "-"??_);_(@_)</c:formatCode>
                <c:ptCount val="14"/>
                <c:pt idx="0">
                  <c:v>2688411</c:v>
                </c:pt>
                <c:pt idx="1">
                  <c:v>2859306</c:v>
                </c:pt>
                <c:pt idx="2">
                  <c:v>3141599</c:v>
                </c:pt>
                <c:pt idx="3">
                  <c:v>3339838</c:v>
                </c:pt>
                <c:pt idx="4">
                  <c:v>3591288</c:v>
                </c:pt>
                <c:pt idx="5">
                  <c:v>3902592</c:v>
                </c:pt>
                <c:pt idx="6">
                  <c:v>4153987</c:v>
                </c:pt>
                <c:pt idx="7">
                  <c:v>4228661</c:v>
                </c:pt>
                <c:pt idx="8">
                  <c:v>4214903</c:v>
                </c:pt>
                <c:pt idx="9">
                  <c:v>4285359</c:v>
                </c:pt>
                <c:pt idx="10">
                  <c:v>4568910</c:v>
                </c:pt>
                <c:pt idx="11">
                  <c:v>4577068</c:v>
                </c:pt>
                <c:pt idx="12">
                  <c:v>4699366</c:v>
                </c:pt>
                <c:pt idx="13">
                  <c:v>4705819</c:v>
                </c:pt>
              </c:numCache>
            </c:numRef>
          </c:val>
          <c:extLst>
            <c:ext xmlns:c16="http://schemas.microsoft.com/office/drawing/2014/chart" uri="{C3380CC4-5D6E-409C-BE32-E72D297353CC}">
              <c16:uniqueId val="{00000000-70C9-4824-9BE0-7202BCDCABE0}"/>
            </c:ext>
          </c:extLst>
        </c:ser>
        <c:ser>
          <c:idx val="1"/>
          <c:order val="1"/>
          <c:tx>
            <c:strRef>
              <c:f>'III.1.4.Afil. SFS'!$C$4</c:f>
              <c:strCache>
                <c:ptCount val="1"/>
                <c:pt idx="0">
                  <c:v> Afiliación RS </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100" b="0" i="0" u="none" strike="noStrike" kern="1200" baseline="0">
                    <a:solidFill>
                      <a:schemeClr val="bg1"/>
                    </a:solidFill>
                    <a:latin typeface="+mn-lt"/>
                    <a:ea typeface="+mn-ea"/>
                    <a:cs typeface="+mn-cs"/>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Feb.2025 </c:v>
                </c:pt>
              </c:strCache>
            </c:strRef>
          </c:cat>
          <c:val>
            <c:numRef>
              <c:f>'III.1.4.Afil. SFS'!$C$9:$C$22</c:f>
              <c:numCache>
                <c:formatCode>_(* #,##0_);_(* \(#,##0\);_(* "-"??_);_(@_)</c:formatCode>
                <c:ptCount val="14"/>
                <c:pt idx="0">
                  <c:v>2303351</c:v>
                </c:pt>
                <c:pt idx="1">
                  <c:v>2751753</c:v>
                </c:pt>
                <c:pt idx="2">
                  <c:v>3015646</c:v>
                </c:pt>
                <c:pt idx="3">
                  <c:v>3317405</c:v>
                </c:pt>
                <c:pt idx="4">
                  <c:v>3347068</c:v>
                </c:pt>
                <c:pt idx="5">
                  <c:v>3546688</c:v>
                </c:pt>
                <c:pt idx="6">
                  <c:v>3620150</c:v>
                </c:pt>
                <c:pt idx="7">
                  <c:v>3726262</c:v>
                </c:pt>
                <c:pt idx="8">
                  <c:v>5746839</c:v>
                </c:pt>
                <c:pt idx="9">
                  <c:v>5747449</c:v>
                </c:pt>
                <c:pt idx="10">
                  <c:v>5770201</c:v>
                </c:pt>
                <c:pt idx="11">
                  <c:v>5690186</c:v>
                </c:pt>
                <c:pt idx="12">
                  <c:v>5738392</c:v>
                </c:pt>
                <c:pt idx="13">
                  <c:v>5691992</c:v>
                </c:pt>
              </c:numCache>
            </c:numRef>
          </c:val>
          <c:extLst>
            <c:ext xmlns:c16="http://schemas.microsoft.com/office/drawing/2014/chart" uri="{C3380CC4-5D6E-409C-BE32-E72D297353CC}">
              <c16:uniqueId val="{00000001-70C9-4824-9BE0-7202BCDCABE0}"/>
            </c:ext>
          </c:extLst>
        </c:ser>
        <c:ser>
          <c:idx val="2"/>
          <c:order val="2"/>
          <c:tx>
            <c:strRef>
              <c:f>'III.1.4.Afil. SFS'!$D$4</c:f>
              <c:strCache>
                <c:ptCount val="1"/>
                <c:pt idx="0">
                  <c:v> Pensionados </c:v>
                </c:pt>
              </c:strCache>
            </c:strRef>
          </c:tx>
          <c:spPr>
            <a:solidFill>
              <a:schemeClr val="accent1">
                <a:tint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100" b="0" i="0" u="none" strike="noStrike" kern="1200" baseline="0">
                    <a:solidFill>
                      <a:schemeClr val="tx1">
                        <a:lumMod val="75000"/>
                        <a:lumOff val="25000"/>
                      </a:schemeClr>
                    </a:solidFill>
                    <a:latin typeface="+mn-lt"/>
                    <a:ea typeface="+mn-ea"/>
                    <a:cs typeface="+mn-cs"/>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'III.1.4.Afil. SFS'!$A$9:$A$22</c:f>
              <c:strCache>
                <c:ptCount val="14"/>
                <c:pt idx="0">
                  <c:v> Dic. 2012 </c:v>
                </c:pt>
                <c:pt idx="1">
                  <c:v> Dic. 2013 </c:v>
                </c:pt>
                <c:pt idx="2">
                  <c:v> Dic. 2014 </c:v>
                </c:pt>
                <c:pt idx="3">
                  <c:v> Dic. 2015 </c:v>
                </c:pt>
                <c:pt idx="4">
                  <c:v> Dic. 2016 </c:v>
                </c:pt>
                <c:pt idx="5">
                  <c:v> Dic. 2017 </c:v>
                </c:pt>
                <c:pt idx="6">
                  <c:v> Dic.2018 </c:v>
                </c:pt>
                <c:pt idx="7">
                  <c:v> Dic.2019 </c:v>
                </c:pt>
                <c:pt idx="8">
                  <c:v> Dic.2020 </c:v>
                </c:pt>
                <c:pt idx="9">
                  <c:v> Dic.2021 </c:v>
                </c:pt>
                <c:pt idx="10">
                  <c:v> Dic.2022 </c:v>
                </c:pt>
                <c:pt idx="11">
                  <c:v> Dic.2023 </c:v>
                </c:pt>
                <c:pt idx="12">
                  <c:v> Dic. 2024 </c:v>
                </c:pt>
                <c:pt idx="13">
                  <c:v> Feb.2025 </c:v>
                </c:pt>
              </c:strCache>
            </c:strRef>
          </c:cat>
          <c:val>
            <c:numRef>
              <c:f>'III.1.4.Afil. SFS'!$D$9:$D$22</c:f>
              <c:numCache>
                <c:formatCode>_(* #,##0_);_(* \(#,##0\);_(* "-"??_);_(@_)</c:formatCode>
                <c:ptCount val="14"/>
                <c:pt idx="0">
                  <c:v>30703</c:v>
                </c:pt>
                <c:pt idx="1">
                  <c:v>27273</c:v>
                </c:pt>
                <c:pt idx="2">
                  <c:v>30370</c:v>
                </c:pt>
                <c:pt idx="3">
                  <c:v>30529</c:v>
                </c:pt>
                <c:pt idx="4">
                  <c:v>42908</c:v>
                </c:pt>
                <c:pt idx="5">
                  <c:v>74716</c:v>
                </c:pt>
                <c:pt idx="6">
                  <c:v>93895</c:v>
                </c:pt>
                <c:pt idx="7">
                  <c:v>90657</c:v>
                </c:pt>
                <c:pt idx="8">
                  <c:v>95925</c:v>
                </c:pt>
                <c:pt idx="9">
                  <c:v>97916</c:v>
                </c:pt>
                <c:pt idx="10">
                  <c:v>104426</c:v>
                </c:pt>
                <c:pt idx="11">
                  <c:v>111952</c:v>
                </c:pt>
                <c:pt idx="12">
                  <c:v>115202</c:v>
                </c:pt>
                <c:pt idx="13">
                  <c:v>116105</c:v>
                </c:pt>
              </c:numCache>
            </c:numRef>
          </c:val>
          <c:extLst>
            <c:ext xmlns:c16="http://schemas.microsoft.com/office/drawing/2014/chart" uri="{C3380CC4-5D6E-409C-BE32-E72D297353CC}">
              <c16:uniqueId val="{00000002-70C9-4824-9BE0-7202BCDCABE0}"/>
            </c:ext>
          </c:extLst>
        </c:ser>
        <c:dLbls>
          <c:showLegendKey val="0"/>
          <c:showVal val="0"/>
          <c:showCatName val="0"/>
          <c:showSerName val="0"/>
          <c:showPercent val="0"/>
          <c:showBubbleSize val="0"/>
        </c:dLbls>
        <c:gapWidth val="52"/>
        <c:overlap val="100"/>
        <c:axId val="982158895"/>
        <c:axId val="982157231"/>
      </c:barChart>
      <c:catAx>
        <c:axId val="9821588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es-DO"/>
          </a:p>
        </c:txPr>
        <c:crossAx val="982157231"/>
        <c:crosses val="autoZero"/>
        <c:auto val="1"/>
        <c:lblAlgn val="ctr"/>
        <c:lblOffset val="100"/>
        <c:noMultiLvlLbl val="0"/>
      </c:catAx>
      <c:valAx>
        <c:axId val="982157231"/>
        <c:scaling>
          <c:orientation val="minMax"/>
        </c:scaling>
        <c:delete val="1"/>
        <c:axPos val="l"/>
        <c:numFmt formatCode="_(* #,##0_);_(* \(#,##0\);_(* &quot;-&quot;??_);_(@_)" sourceLinked="1"/>
        <c:majorTickMark val="none"/>
        <c:minorTickMark val="none"/>
        <c:tickLblPos val="nextTo"/>
        <c:crossAx val="982158895"/>
        <c:crosses val="autoZero"/>
        <c:crossBetween val="between"/>
      </c:valAx>
      <c:spPr>
        <a:noFill/>
        <a:ln>
          <a:noFill/>
        </a:ln>
        <a:effectLst/>
      </c:spPr>
    </c:plotArea>
    <c:legend>
      <c:legendPos val="b"/>
      <c:layout>
        <c:manualLayout>
          <c:xMode val="edge"/>
          <c:yMode val="edge"/>
          <c:x val="0.29365836264372658"/>
          <c:y val="7.1733356260268791E-2"/>
          <c:w val="0.45416037670735232"/>
          <c:h val="5.2491044709644989E-2"/>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es-DO"/>
        </a:p>
      </c:txPr>
    </c:legend>
    <c:plotVisOnly val="1"/>
    <c:dispBlanksAs val="zero"/>
    <c:showDLblsOverMax val="0"/>
  </c:chart>
  <c:spPr>
    <a:noFill/>
    <a:ln w="9525" cap="flat" cmpd="sng" algn="ctr">
      <a:noFill/>
      <a:round/>
    </a:ln>
    <a:effectLst/>
  </c:spPr>
  <c:txPr>
    <a:bodyPr/>
    <a:lstStyle/>
    <a:p>
      <a:pPr>
        <a:defRPr/>
      </a:pPr>
      <a:endParaRPr lang="es-D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2864255912864338"/>
          <c:w val="0.9876687948961318"/>
          <c:h val="0.50284456658453447"/>
        </c:manualLayout>
      </c:layout>
      <c:lineChart>
        <c:grouping val="standard"/>
        <c:varyColors val="0"/>
        <c:ser>
          <c:idx val="0"/>
          <c:order val="0"/>
          <c:tx>
            <c:strRef>
              <c:f>'V.4.2.NA. Reportes ARL'!$B$4</c:f>
              <c:strCache>
                <c:ptCount val="1"/>
                <c:pt idx="0">
                  <c:v>Accidentes de Trabajo</c:v>
                </c:pt>
              </c:strCache>
            </c:strRef>
          </c:tx>
          <c:spPr>
            <a:ln w="28575" cap="rnd" cmpd="sng" algn="ctr">
              <a:solidFill>
                <a:schemeClr val="accent1">
                  <a:shade val="95000"/>
                  <a:satMod val="105000"/>
                </a:schemeClr>
              </a:solidFill>
              <a:prstDash val="solid"/>
              <a:round/>
            </a:ln>
            <a:effectLst/>
          </c:spPr>
          <c:marker>
            <c:symbol val="circle"/>
            <c:size val="17"/>
            <c:spPr>
              <a:solidFill>
                <a:schemeClr val="bg1"/>
              </a:solidFill>
              <a:ln w="38100" cap="flat" cmpd="sng" algn="ctr">
                <a:solidFill>
                  <a:schemeClr val="accent1">
                    <a:shade val="95000"/>
                    <a:satMod val="105000"/>
                  </a:schemeClr>
                </a:solidFill>
                <a:prstDash val="solid"/>
                <a:round/>
              </a:ln>
              <a:effectLst/>
            </c:spPr>
          </c:marker>
          <c:dLbls>
            <c:dLbl>
              <c:idx val="5"/>
              <c:layout>
                <c:manualLayout>
                  <c:x val="-3.7152868533934388E-2"/>
                  <c:y val="3.38226315982870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9F6-4FC8-B6D6-887CB6BB411F}"/>
                </c:ext>
              </c:extLst>
            </c:dLbl>
            <c:dLbl>
              <c:idx val="10"/>
              <c:layout>
                <c:manualLayout>
                  <c:x val="-1.4744061283024938E-2"/>
                  <c:y val="-4.11009194105768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771-4520-9569-9575DBC192E4}"/>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'V.4.2.NA. Reportes ARL'!$B$13:$B$23</c:f>
              <c:numCache>
                <c:formatCode>_(* #,##0_);_(* \(#,##0\);_(* "-"??_);_(@_)</c:formatCode>
                <c:ptCount val="11"/>
                <c:pt idx="0">
                  <c:v>34087</c:v>
                </c:pt>
                <c:pt idx="1">
                  <c:v>38382</c:v>
                </c:pt>
                <c:pt idx="2">
                  <c:v>41026</c:v>
                </c:pt>
                <c:pt idx="3">
                  <c:v>44827</c:v>
                </c:pt>
                <c:pt idx="4">
                  <c:v>48395</c:v>
                </c:pt>
                <c:pt idx="5">
                  <c:v>31890</c:v>
                </c:pt>
                <c:pt idx="6">
                  <c:v>38603</c:v>
                </c:pt>
                <c:pt idx="7">
                  <c:v>44773</c:v>
                </c:pt>
                <c:pt idx="8">
                  <c:v>46191</c:v>
                </c:pt>
                <c:pt idx="9">
                  <c:v>49692</c:v>
                </c:pt>
                <c:pt idx="10">
                  <c:v>7955</c:v>
                </c:pt>
              </c:numCache>
            </c:numRef>
          </c:val>
          <c:smooth val="0"/>
          <c:extLst>
            <c:ext xmlns:c16="http://schemas.microsoft.com/office/drawing/2014/chart" uri="{C3380CC4-5D6E-409C-BE32-E72D297353CC}">
              <c16:uniqueId val="{0000000D-2A01-4EF4-925D-734CD074FE33}"/>
            </c:ext>
          </c:extLst>
        </c:ser>
        <c:ser>
          <c:idx val="1"/>
          <c:order val="1"/>
          <c:tx>
            <c:strRef>
              <c:f>'V.4.2.NA. Reportes ARL'!$C$4</c:f>
              <c:strCache>
                <c:ptCount val="1"/>
                <c:pt idx="0">
                  <c:v>Enfermedades Profesionales</c:v>
                </c:pt>
              </c:strCache>
            </c:strRef>
          </c:tx>
          <c:spPr>
            <a:ln w="28575" cap="rnd" cmpd="sng" algn="ctr">
              <a:solidFill>
                <a:schemeClr val="accent3">
                  <a:shade val="95000"/>
                  <a:satMod val="105000"/>
                </a:schemeClr>
              </a:solidFill>
              <a:prstDash val="solid"/>
              <a:round/>
            </a:ln>
            <a:effectLst/>
          </c:spPr>
          <c:marker>
            <c:symbol val="circle"/>
            <c:size val="17"/>
            <c:spPr>
              <a:solidFill>
                <a:schemeClr val="bg1"/>
              </a:solidFill>
              <a:ln w="38100" cap="flat" cmpd="sng" algn="ctr">
                <a:solidFill>
                  <a:srgbClr val="00A94F"/>
                </a:solidFill>
                <a:prstDash val="solid"/>
                <a:round/>
              </a:ln>
              <a:effectLst/>
            </c:spPr>
          </c:marker>
          <c:dLbls>
            <c:dLbl>
              <c:idx val="10"/>
              <c:layout>
                <c:manualLayout>
                  <c:x val="-2.6503147279071685E-3"/>
                  <c:y val="-3.28593287996016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771-4520-9569-9575DBC192E4}"/>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f>'V.4.2.NA. Reportes ARL'!$A$13:$A$23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'V.4.2.NA. Reportes ARL'!$C$13:$C$23</c:f>
              <c:numCache>
                <c:formatCode>_(* #,##0_);_(* \(#,##0\);_(* "-"??_);_(@_)</c:formatCode>
                <c:ptCount val="11"/>
                <c:pt idx="0">
                  <c:v>462</c:v>
                </c:pt>
                <c:pt idx="1">
                  <c:v>474</c:v>
                </c:pt>
                <c:pt idx="2">
                  <c:v>463</c:v>
                </c:pt>
                <c:pt idx="3">
                  <c:v>643</c:v>
                </c:pt>
                <c:pt idx="4">
                  <c:v>753</c:v>
                </c:pt>
                <c:pt idx="5">
                  <c:v>8255</c:v>
                </c:pt>
                <c:pt idx="6">
                  <c:v>8847</c:v>
                </c:pt>
                <c:pt idx="7">
                  <c:v>4822</c:v>
                </c:pt>
                <c:pt idx="8">
                  <c:v>606</c:v>
                </c:pt>
                <c:pt idx="9">
                  <c:v>540</c:v>
                </c:pt>
                <c:pt idx="10">
                  <c:v>59</c:v>
                </c:pt>
              </c:numCache>
            </c:numRef>
          </c:val>
          <c:smooth val="0"/>
          <c:extLst>
            <c:ext xmlns:c16="http://schemas.microsoft.com/office/drawing/2014/chart" uri="{C3380CC4-5D6E-409C-BE32-E72D297353CC}">
              <c16:uniqueId val="{0000001B-2A01-4EF4-925D-734CD074FE33}"/>
            </c:ext>
          </c:extLst>
        </c:ser>
        <c:dLbls>
          <c:showLegendKey val="0"/>
          <c:showVal val="0"/>
          <c:showCatName val="0"/>
          <c:showSerName val="0"/>
          <c:showPercent val="0"/>
          <c:showBubbleSize val="0"/>
        </c:dLbls>
        <c:marker val="1"/>
        <c:smooth val="0"/>
        <c:axId val="433165440"/>
        <c:axId val="433165832"/>
      </c:lineChart>
      <c:catAx>
        <c:axId val="43316544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5832"/>
        <c:crosses val="autoZero"/>
        <c:auto val="1"/>
        <c:lblAlgn val="ctr"/>
        <c:lblOffset val="100"/>
        <c:noMultiLvlLbl val="0"/>
      </c:catAx>
      <c:valAx>
        <c:axId val="433165832"/>
        <c:scaling>
          <c:orientation val="minMax"/>
        </c:scaling>
        <c:delete val="1"/>
        <c:axPos val="l"/>
        <c:numFmt formatCode="_(* #,##0_);_(* \(#,##0\);_(* &quot;-&quot;??_);_(@_)" sourceLinked="1"/>
        <c:majorTickMark val="out"/>
        <c:minorTickMark val="none"/>
        <c:tickLblPos val="nextTo"/>
        <c:crossAx val="433165440"/>
        <c:crosses val="autoZero"/>
        <c:crossBetween val="between"/>
      </c:valAx>
      <c:spPr>
        <a:solidFill>
          <a:schemeClr val="bg1"/>
        </a:solidFill>
        <a:ln>
          <a:noFill/>
        </a:ln>
        <a:effectLst/>
      </c:spPr>
    </c:plotArea>
    <c:legend>
      <c:legendPos val="t"/>
      <c:layout>
        <c:manualLayout>
          <c:xMode val="edge"/>
          <c:yMode val="edge"/>
          <c:x val="0.16737589930925564"/>
          <c:y val="0.10506574225556803"/>
          <c:w val="0.58991040359633573"/>
          <c:h val="4.0434951019044575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20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view3D>
      <c:rotX val="10"/>
      <c:rotY val="0"/>
      <c:depthPercent val="100"/>
      <c:rAngAx val="1"/>
    </c:view3D>
    <c:floor>
      <c:thickness val="0"/>
    </c:floor>
    <c:sideWall>
      <c:thickness val="0"/>
    </c:sideWall>
    <c:backWall>
      <c:thickness val="0"/>
    </c:backWall>
    <c:plotArea>
      <c:layout>
        <c:manualLayout>
          <c:layoutTarget val="inner"/>
          <c:xMode val="edge"/>
          <c:yMode val="edge"/>
          <c:x val="0.14390908734550867"/>
          <c:y val="0.11570054210513403"/>
          <c:w val="0.78388270298171858"/>
          <c:h val="0.80742129663698581"/>
        </c:manualLayout>
      </c:layout>
      <c:bar3DChart>
        <c:barDir val="bar"/>
        <c:grouping val="stacked"/>
        <c:varyColors val="0"/>
        <c:ser>
          <c:idx val="0"/>
          <c:order val="0"/>
          <c:tx>
            <c:strRef>
              <c:f>'V.4.3. NA.Cant. accid x región'!$B$4</c:f>
              <c:strCache>
                <c:ptCount val="1"/>
                <c:pt idx="0">
                  <c:v>Región 0</c:v>
                </c:pt>
              </c:strCache>
            </c:strRef>
          </c:tx>
          <c:spPr>
            <a:solidFill>
              <a:srgbClr val="00539B"/>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región'!$B$8:$B$22</c:f>
              <c:numCache>
                <c:formatCode>_(* #,##0_);_(* \(#,##0\);_(* "-"??_);_(@_)</c:formatCode>
                <c:ptCount val="15"/>
                <c:pt idx="0">
                  <c:v>6247</c:v>
                </c:pt>
                <c:pt idx="1">
                  <c:v>7512</c:v>
                </c:pt>
                <c:pt idx="2">
                  <c:v>8554</c:v>
                </c:pt>
                <c:pt idx="3">
                  <c:v>9093</c:v>
                </c:pt>
                <c:pt idx="4">
                  <c:v>10098</c:v>
                </c:pt>
                <c:pt idx="5">
                  <c:v>11104</c:v>
                </c:pt>
                <c:pt idx="6">
                  <c:v>13004</c:v>
                </c:pt>
                <c:pt idx="7">
                  <c:v>14295</c:v>
                </c:pt>
                <c:pt idx="8">
                  <c:v>16903</c:v>
                </c:pt>
                <c:pt idx="9">
                  <c:v>18434</c:v>
                </c:pt>
                <c:pt idx="10">
                  <c:v>16908</c:v>
                </c:pt>
                <c:pt idx="11">
                  <c:v>21434</c:v>
                </c:pt>
                <c:pt idx="12">
                  <c:v>22115</c:v>
                </c:pt>
                <c:pt idx="13">
                  <c:v>21670</c:v>
                </c:pt>
                <c:pt idx="14">
                  <c:v>3687</c:v>
                </c:pt>
              </c:numCache>
              <c:extLst/>
            </c:numRef>
          </c:val>
          <c:extLst>
            <c:ext xmlns:c16="http://schemas.microsoft.com/office/drawing/2014/chart" uri="{C3380CC4-5D6E-409C-BE32-E72D297353CC}">
              <c16:uniqueId val="{00000000-61BE-4658-B961-B7B9DDC2C457}"/>
            </c:ext>
          </c:extLst>
        </c:ser>
        <c:ser>
          <c:idx val="1"/>
          <c:order val="1"/>
          <c:tx>
            <c:strRef>
              <c:f>'V.4.3. NA.Cant. accid x región'!$C$4</c:f>
              <c:strCache>
                <c:ptCount val="1"/>
                <c:pt idx="0">
                  <c:v>Región I</c:v>
                </c:pt>
              </c:strCache>
            </c:strRef>
          </c:tx>
          <c:spPr>
            <a:solidFill>
              <a:schemeClr val="accent5">
                <a:lumMod val="7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región'!$C$8:$C$22</c:f>
              <c:numCache>
                <c:formatCode>_(* #,##0_);_(* \(#,##0\);_(* "-"??_);_(@_)</c:formatCode>
                <c:ptCount val="15"/>
                <c:pt idx="0">
                  <c:v>524</c:v>
                </c:pt>
                <c:pt idx="1">
                  <c:v>818</c:v>
                </c:pt>
                <c:pt idx="2">
                  <c:v>1073</c:v>
                </c:pt>
                <c:pt idx="3">
                  <c:v>1147</c:v>
                </c:pt>
                <c:pt idx="4">
                  <c:v>1346</c:v>
                </c:pt>
                <c:pt idx="5">
                  <c:v>1417</c:v>
                </c:pt>
                <c:pt idx="6">
                  <c:v>1848</c:v>
                </c:pt>
                <c:pt idx="7">
                  <c:v>2006</c:v>
                </c:pt>
                <c:pt idx="8">
                  <c:v>2403</c:v>
                </c:pt>
                <c:pt idx="9">
                  <c:v>1949</c:v>
                </c:pt>
                <c:pt idx="10">
                  <c:v>1624</c:v>
                </c:pt>
                <c:pt idx="11">
                  <c:v>1874</c:v>
                </c:pt>
                <c:pt idx="12">
                  <c:v>1642</c:v>
                </c:pt>
                <c:pt idx="13">
                  <c:v>1339</c:v>
                </c:pt>
                <c:pt idx="14">
                  <c:v>304</c:v>
                </c:pt>
              </c:numCache>
              <c:extLst/>
            </c:numRef>
          </c:val>
          <c:extLst>
            <c:ext xmlns:c16="http://schemas.microsoft.com/office/drawing/2014/chart" uri="{C3380CC4-5D6E-409C-BE32-E72D297353CC}">
              <c16:uniqueId val="{00000001-61BE-4658-B961-B7B9DDC2C457}"/>
            </c:ext>
          </c:extLst>
        </c:ser>
        <c:ser>
          <c:idx val="2"/>
          <c:order val="2"/>
          <c:tx>
            <c:strRef>
              <c:f>'V.4.3. NA.Cant. accid x región'!$D$4</c:f>
              <c:strCache>
                <c:ptCount val="1"/>
                <c:pt idx="0">
                  <c:v>Región II</c:v>
                </c:pt>
              </c:strCache>
            </c:strRef>
          </c:tx>
          <c:spPr>
            <a:solidFill>
              <a:schemeClr val="accent1">
                <a:lumMod val="40000"/>
                <a:lumOff val="60000"/>
              </a:schemeClr>
            </a:solidFill>
            <a:ln>
              <a:solidFill>
                <a:schemeClr val="accent3">
                  <a:lumMod val="75000"/>
                </a:schemeClr>
              </a:solidFill>
            </a:ln>
          </c:spPr>
          <c:invertIfNegative val="0"/>
          <c:dLbls>
            <c:dLbl>
              <c:idx val="14"/>
              <c:layout>
                <c:manualLayout>
                  <c:x val="-7.631607980656208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región'!$D$8:$D$22</c:f>
              <c:numCache>
                <c:formatCode>_(* #,##0_);_(* \(#,##0\);_(* "-"??_);_(@_)</c:formatCode>
                <c:ptCount val="15"/>
                <c:pt idx="0">
                  <c:v>4790</c:v>
                </c:pt>
                <c:pt idx="1">
                  <c:v>6018</c:v>
                </c:pt>
                <c:pt idx="2">
                  <c:v>7266</c:v>
                </c:pt>
                <c:pt idx="3">
                  <c:v>8256</c:v>
                </c:pt>
                <c:pt idx="4">
                  <c:v>8494</c:v>
                </c:pt>
                <c:pt idx="5">
                  <c:v>9714</c:v>
                </c:pt>
                <c:pt idx="6">
                  <c:v>10279</c:v>
                </c:pt>
                <c:pt idx="7">
                  <c:v>10762</c:v>
                </c:pt>
                <c:pt idx="8">
                  <c:v>10960</c:v>
                </c:pt>
                <c:pt idx="9">
                  <c:v>11829</c:v>
                </c:pt>
                <c:pt idx="10">
                  <c:v>9095</c:v>
                </c:pt>
                <c:pt idx="11">
                  <c:v>10126</c:v>
                </c:pt>
                <c:pt idx="12">
                  <c:v>10022</c:v>
                </c:pt>
                <c:pt idx="13">
                  <c:v>9826</c:v>
                </c:pt>
                <c:pt idx="14">
                  <c:v>1607</c:v>
                </c:pt>
              </c:numCache>
              <c:extLst/>
            </c:numRef>
          </c:val>
          <c:extLst>
            <c:ext xmlns:c16="http://schemas.microsoft.com/office/drawing/2014/chart" uri="{C3380CC4-5D6E-409C-BE32-E72D297353CC}">
              <c16:uniqueId val="{00000002-61BE-4658-B961-B7B9DDC2C457}"/>
            </c:ext>
          </c:extLst>
        </c:ser>
        <c:ser>
          <c:idx val="3"/>
          <c:order val="3"/>
          <c:tx>
            <c:strRef>
              <c:f>'V.4.3. NA.Cant. accid x región'!$E$4</c:f>
              <c:strCache>
                <c:ptCount val="1"/>
                <c:pt idx="0">
                  <c:v>Región III</c:v>
                </c:pt>
              </c:strCache>
            </c:strRef>
          </c:tx>
          <c:spPr>
            <a:solidFill>
              <a:schemeClr val="bg1">
                <a:lumMod val="65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región'!$E$8:$E$22</c:f>
              <c:numCache>
                <c:formatCode>_(* #,##0_);_(* \(#,##0\);_(* "-"??_);_(@_)</c:formatCode>
                <c:ptCount val="15"/>
                <c:pt idx="0">
                  <c:v>428</c:v>
                </c:pt>
                <c:pt idx="1">
                  <c:v>681</c:v>
                </c:pt>
                <c:pt idx="2">
                  <c:v>925</c:v>
                </c:pt>
                <c:pt idx="3">
                  <c:v>933</c:v>
                </c:pt>
                <c:pt idx="4">
                  <c:v>1003</c:v>
                </c:pt>
                <c:pt idx="5">
                  <c:v>1229</c:v>
                </c:pt>
                <c:pt idx="6">
                  <c:v>1386</c:v>
                </c:pt>
                <c:pt idx="7">
                  <c:v>1529</c:v>
                </c:pt>
                <c:pt idx="8">
                  <c:v>1808</c:v>
                </c:pt>
                <c:pt idx="9">
                  <c:v>2244</c:v>
                </c:pt>
                <c:pt idx="10">
                  <c:v>1711</c:v>
                </c:pt>
                <c:pt idx="11">
                  <c:v>1855</c:v>
                </c:pt>
                <c:pt idx="12">
                  <c:v>1884</c:v>
                </c:pt>
                <c:pt idx="13">
                  <c:v>1739</c:v>
                </c:pt>
                <c:pt idx="14">
                  <c:v>271</c:v>
                </c:pt>
              </c:numCache>
              <c:extLst/>
            </c:numRef>
          </c:val>
          <c:extLst>
            <c:ext xmlns:c16="http://schemas.microsoft.com/office/drawing/2014/chart" uri="{C3380CC4-5D6E-409C-BE32-E72D297353CC}">
              <c16:uniqueId val="{00000003-61BE-4658-B961-B7B9DDC2C457}"/>
            </c:ext>
          </c:extLst>
        </c:ser>
        <c:ser>
          <c:idx val="4"/>
          <c:order val="4"/>
          <c:tx>
            <c:strRef>
              <c:f>'V.4.3. NA.Cant. accid x región'!$F$4</c:f>
              <c:strCache>
                <c:ptCount val="1"/>
                <c:pt idx="0">
                  <c:v>Región IV</c:v>
                </c:pt>
              </c:strCache>
            </c:strRef>
          </c:tx>
          <c:spPr>
            <a:solidFill>
              <a:schemeClr val="tx2">
                <a:lumMod val="40000"/>
                <a:lumOff val="6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región'!$F$8:$F$22</c:f>
              <c:numCache>
                <c:formatCode>_(* #,##0_);_(* \(#,##0\);_(* "-"??_);_(@_)</c:formatCode>
                <c:ptCount val="15"/>
                <c:pt idx="0">
                  <c:v>239</c:v>
                </c:pt>
                <c:pt idx="1">
                  <c:v>471</c:v>
                </c:pt>
                <c:pt idx="2">
                  <c:v>535</c:v>
                </c:pt>
                <c:pt idx="3">
                  <c:v>584</c:v>
                </c:pt>
                <c:pt idx="4">
                  <c:v>627</c:v>
                </c:pt>
                <c:pt idx="5">
                  <c:v>451</c:v>
                </c:pt>
                <c:pt idx="6">
                  <c:v>557</c:v>
                </c:pt>
                <c:pt idx="7">
                  <c:v>713</c:v>
                </c:pt>
                <c:pt idx="8">
                  <c:v>722</c:v>
                </c:pt>
                <c:pt idx="9">
                  <c:v>854</c:v>
                </c:pt>
                <c:pt idx="10">
                  <c:v>1369</c:v>
                </c:pt>
                <c:pt idx="11">
                  <c:v>907</c:v>
                </c:pt>
                <c:pt idx="12">
                  <c:v>641</c:v>
                </c:pt>
                <c:pt idx="13">
                  <c:v>404</c:v>
                </c:pt>
                <c:pt idx="14">
                  <c:v>102</c:v>
                </c:pt>
              </c:numCache>
              <c:extLst/>
            </c:numRef>
          </c:val>
          <c:extLst>
            <c:ext xmlns:c16="http://schemas.microsoft.com/office/drawing/2014/chart" uri="{C3380CC4-5D6E-409C-BE32-E72D297353CC}">
              <c16:uniqueId val="{00000004-61BE-4658-B961-B7B9DDC2C457}"/>
            </c:ext>
          </c:extLst>
        </c:ser>
        <c:ser>
          <c:idx val="5"/>
          <c:order val="5"/>
          <c:tx>
            <c:strRef>
              <c:f>'V.4.3. NA.Cant. accid x región'!$G$4</c:f>
              <c:strCache>
                <c:ptCount val="1"/>
                <c:pt idx="0">
                  <c:v>Región V</c:v>
                </c:pt>
              </c:strCache>
            </c:strRef>
          </c:tx>
          <c:spPr>
            <a:solidFill>
              <a:schemeClr val="accent5"/>
            </a:solidFill>
          </c:spPr>
          <c:invertIfNegative val="0"/>
          <c:dLbls>
            <c:dLbl>
              <c:idx val="14"/>
              <c:layout>
                <c:manualLayout>
                  <c:x val="2.2932020763048845E-3"/>
                  <c:y val="-4.79246955862015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BDB-4519-8F94-57A512205211}"/>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región'!$G$8:$G$22</c:f>
              <c:numCache>
                <c:formatCode>_(* #,##0_);_(* \(#,##0\);_(* "-"??_);_(@_)</c:formatCode>
                <c:ptCount val="15"/>
                <c:pt idx="0">
                  <c:v>3860</c:v>
                </c:pt>
                <c:pt idx="1">
                  <c:v>5158</c:v>
                </c:pt>
                <c:pt idx="2">
                  <c:v>5902</c:v>
                </c:pt>
                <c:pt idx="3">
                  <c:v>5913</c:v>
                </c:pt>
                <c:pt idx="4">
                  <c:v>6354</c:v>
                </c:pt>
                <c:pt idx="5">
                  <c:v>7190</c:v>
                </c:pt>
                <c:pt idx="6">
                  <c:v>7820</c:v>
                </c:pt>
                <c:pt idx="7">
                  <c:v>7971</c:v>
                </c:pt>
                <c:pt idx="8">
                  <c:v>8122</c:v>
                </c:pt>
                <c:pt idx="9">
                  <c:v>8942</c:v>
                </c:pt>
                <c:pt idx="10">
                  <c:v>5073</c:v>
                </c:pt>
                <c:pt idx="11">
                  <c:v>6664</c:v>
                </c:pt>
                <c:pt idx="12">
                  <c:v>8386</c:v>
                </c:pt>
                <c:pt idx="13">
                  <c:v>7949</c:v>
                </c:pt>
                <c:pt idx="14">
                  <c:v>1404</c:v>
                </c:pt>
              </c:numCache>
              <c:extLst/>
            </c:numRef>
          </c:val>
          <c:extLst>
            <c:ext xmlns:c16="http://schemas.microsoft.com/office/drawing/2014/chart" uri="{C3380CC4-5D6E-409C-BE32-E72D297353CC}">
              <c16:uniqueId val="{00000012-61BE-4658-B961-B7B9DDC2C457}"/>
            </c:ext>
          </c:extLst>
        </c:ser>
        <c:ser>
          <c:idx val="6"/>
          <c:order val="6"/>
          <c:tx>
            <c:strRef>
              <c:f>'V.4.3. NA.Cant. accid x región'!$H$4</c:f>
              <c:strCache>
                <c:ptCount val="1"/>
                <c:pt idx="0">
                  <c:v>Región VI</c:v>
                </c:pt>
              </c:strCache>
            </c:strRef>
          </c:tx>
          <c:spPr>
            <a:solidFill>
              <a:schemeClr val="bg1">
                <a:lumMod val="50000"/>
              </a:schemeClr>
            </a:solidFill>
          </c:spPr>
          <c:invertIfNegative val="0"/>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región'!$H$8:$H$22</c:f>
              <c:numCache>
                <c:formatCode>_(* #,##0_);_(* \(#,##0\);_(* "-"??_);_(@_)</c:formatCode>
                <c:ptCount val="15"/>
                <c:pt idx="0">
                  <c:v>234</c:v>
                </c:pt>
                <c:pt idx="1">
                  <c:v>364</c:v>
                </c:pt>
                <c:pt idx="2">
                  <c:v>474</c:v>
                </c:pt>
                <c:pt idx="3">
                  <c:v>417</c:v>
                </c:pt>
                <c:pt idx="4">
                  <c:v>518</c:v>
                </c:pt>
                <c:pt idx="5">
                  <c:v>574</c:v>
                </c:pt>
                <c:pt idx="6">
                  <c:v>635</c:v>
                </c:pt>
                <c:pt idx="7">
                  <c:v>693</c:v>
                </c:pt>
                <c:pt idx="8">
                  <c:v>830</c:v>
                </c:pt>
                <c:pt idx="9">
                  <c:v>824</c:v>
                </c:pt>
                <c:pt idx="10">
                  <c:v>833</c:v>
                </c:pt>
                <c:pt idx="11">
                  <c:v>795</c:v>
                </c:pt>
                <c:pt idx="12">
                  <c:v>866</c:v>
                </c:pt>
                <c:pt idx="13">
                  <c:v>655</c:v>
                </c:pt>
                <c:pt idx="14">
                  <c:v>115</c:v>
                </c:pt>
              </c:numCache>
              <c:extLst/>
            </c:numRef>
          </c:val>
          <c:extLst>
            <c:ext xmlns:c16="http://schemas.microsoft.com/office/drawing/2014/chart" uri="{C3380CC4-5D6E-409C-BE32-E72D297353CC}">
              <c16:uniqueId val="{00000013-61BE-4658-B961-B7B9DDC2C457}"/>
            </c:ext>
          </c:extLst>
        </c:ser>
        <c:ser>
          <c:idx val="7"/>
          <c:order val="7"/>
          <c:tx>
            <c:strRef>
              <c:f>'V.4.3. NA.Cant. accid x región'!$I$4</c:f>
              <c:strCache>
                <c:ptCount val="1"/>
                <c:pt idx="0">
                  <c:v>Región VII</c:v>
                </c:pt>
              </c:strCache>
            </c:strRef>
          </c:tx>
          <c:spPr>
            <a:solidFill>
              <a:schemeClr val="tx2">
                <a:lumMod val="60000"/>
                <a:lumOff val="40000"/>
              </a:schemeClr>
            </a:solidFill>
            <a:ln>
              <a:noFill/>
            </a:ln>
          </c:spPr>
          <c:invertIfNegative val="0"/>
          <c:dLbls>
            <c:dLbl>
              <c:idx val="14"/>
              <c:layout>
                <c:manualLayout>
                  <c:x val="3.9668122498882415E-2"/>
                  <c:y val="-1.07830565068953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79E-406B-AB8E-7BB54770A423}"/>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'V.4.3. NA.Cant. accid x región'!$A$8:$A$22</c:f>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extLst/>
            </c:strRef>
          </c:cat>
          <c:val>
            <c:numRef>
              <c:f>'V.4.3. NA.Cant. accid x región'!$I$8:$I$22</c:f>
              <c:numCache>
                <c:formatCode>_(* #,##0_);_(* \(#,##0\);_(* "-"??_);_(@_)</c:formatCode>
                <c:ptCount val="15"/>
                <c:pt idx="0">
                  <c:v>1134</c:v>
                </c:pt>
                <c:pt idx="1">
                  <c:v>1575</c:v>
                </c:pt>
                <c:pt idx="2">
                  <c:v>1959</c:v>
                </c:pt>
                <c:pt idx="3">
                  <c:v>2292</c:v>
                </c:pt>
                <c:pt idx="4">
                  <c:v>2592</c:v>
                </c:pt>
                <c:pt idx="5">
                  <c:v>2870</c:v>
                </c:pt>
                <c:pt idx="6">
                  <c:v>3327</c:v>
                </c:pt>
                <c:pt idx="7">
                  <c:v>3520</c:v>
                </c:pt>
                <c:pt idx="8">
                  <c:v>3722</c:v>
                </c:pt>
                <c:pt idx="9">
                  <c:v>4072</c:v>
                </c:pt>
                <c:pt idx="10">
                  <c:v>3532</c:v>
                </c:pt>
                <c:pt idx="11">
                  <c:v>3795</c:v>
                </c:pt>
                <c:pt idx="12">
                  <c:v>4039</c:v>
                </c:pt>
                <c:pt idx="13">
                  <c:v>3215</c:v>
                </c:pt>
                <c:pt idx="14">
                  <c:v>524</c:v>
                </c:pt>
              </c:numCache>
              <c:extLst/>
            </c:numRef>
          </c:val>
          <c:extLst>
            <c:ext xmlns:c16="http://schemas.microsoft.com/office/drawing/2014/chart" uri="{C3380CC4-5D6E-409C-BE32-E72D297353CC}">
              <c16:uniqueId val="{00000015-61BE-4658-B961-B7B9DDC2C457}"/>
            </c:ext>
          </c:extLst>
        </c:ser>
        <c:dLbls>
          <c:showLegendKey val="0"/>
          <c:showVal val="0"/>
          <c:showCatName val="0"/>
          <c:showSerName val="0"/>
          <c:showPercent val="0"/>
          <c:showBubbleSize val="0"/>
        </c:dLbls>
        <c:gapWidth val="58"/>
        <c:gapDepth val="289"/>
        <c:shape val="cylinder"/>
        <c:axId val="433166224"/>
        <c:axId val="433167008"/>
        <c:axId val="0"/>
        <c:extLst>
          <c:ext xmlns:c15="http://schemas.microsoft.com/office/drawing/2012/chart" uri="{02D57815-91ED-43cb-92C2-25804820EDAC}">
            <c15:filteredBarSeries>
              <c15:ser>
                <c:idx val="8"/>
                <c:order val="8"/>
                <c:tx>
                  <c:strRef>
                    <c:extLst>
                      <c:ext uri="{02D57815-91ED-43cb-92C2-25804820EDAC}">
                        <c15:formulaRef>
                          <c15:sqref>'V.4.3. NA.Cant. accid x región'!#REF!</c15:sqref>
                        </c15:formulaRef>
                      </c:ext>
                    </c:extLst>
                    <c:strCache>
                      <c:ptCount val="1"/>
                      <c:pt idx="0">
                        <c:v>#¡REF!</c:v>
                      </c:pt>
                    </c:strCache>
                  </c:strRef>
                </c:tx>
                <c:invertIfNegative val="0"/>
                <c:cat>
                  <c:strRef>
                    <c:extLst>
                      <c:ext uri="{02D57815-91ED-43cb-92C2-25804820EDAC}">
                        <c15:formulaRef>
                          <c15:sqref>'V.4.3. NA.Cant. accid x región'!$A$8:$A$22</c15:sqref>
                        </c15:formulaRef>
                      </c:ext>
                    </c:extLst>
                    <c:strCache>
                      <c:ptCount val="15"/>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Feb.2025</c:v>
                      </c:pt>
                    </c:strCache>
                  </c:strRef>
                </c:cat>
                <c:val>
                  <c:numRef>
                    <c:extLst>
                      <c:ext uri="{02D57815-91ED-43cb-92C2-25804820EDAC}">
                        <c15:formulaRef>
                          <c15:sqref>'V.4.3. NA.Cant. accid x región'!#REF!</c15:sqref>
                        </c15:formulaRef>
                      </c:ext>
                    </c:extLst>
                    <c:numCache>
                      <c:formatCode>General</c:formatCode>
                      <c:ptCount val="1"/>
                      <c:pt idx="0">
                        <c:v>1</c:v>
                      </c:pt>
                    </c:numCache>
                  </c:numRef>
                </c:val>
                <c:extLst>
                  <c:ext xmlns:c16="http://schemas.microsoft.com/office/drawing/2014/chart" uri="{C3380CC4-5D6E-409C-BE32-E72D297353CC}">
                    <c16:uniqueId val="{00000023-61BE-4658-B961-B7B9DDC2C457}"/>
                  </c:ext>
                </c:extLst>
              </c15:ser>
            </c15:filteredBarSeries>
          </c:ext>
        </c:extLst>
      </c:bar3DChart>
      <c:catAx>
        <c:axId val="433166224"/>
        <c:scaling>
          <c:orientation val="minMax"/>
        </c:scaling>
        <c:delete val="0"/>
        <c:axPos val="l"/>
        <c:numFmt formatCode="General" sourceLinked="1"/>
        <c:majorTickMark val="none"/>
        <c:minorTickMark val="none"/>
        <c:tickLblPos val="nextTo"/>
        <c:crossAx val="433167008"/>
        <c:crosses val="autoZero"/>
        <c:auto val="1"/>
        <c:lblAlgn val="ctr"/>
        <c:lblOffset val="100"/>
        <c:noMultiLvlLbl val="0"/>
      </c:catAx>
      <c:valAx>
        <c:axId val="433167008"/>
        <c:scaling>
          <c:orientation val="minMax"/>
        </c:scaling>
        <c:delete val="1"/>
        <c:axPos val="b"/>
        <c:numFmt formatCode="_(* #,##0_);_(* \(#,##0\);_(* &quot;-&quot;??_);_(@_)" sourceLinked="1"/>
        <c:majorTickMark val="out"/>
        <c:minorTickMark val="none"/>
        <c:tickLblPos val="nextTo"/>
        <c:crossAx val="433166224"/>
        <c:crosses val="autoZero"/>
        <c:crossBetween val="between"/>
      </c:valAx>
      <c:spPr>
        <a:noFill/>
        <a:ln w="25400">
          <a:noFill/>
        </a:ln>
      </c:spPr>
    </c:plotArea>
    <c:legend>
      <c:legendPos val="t"/>
      <c:layout>
        <c:manualLayout>
          <c:xMode val="edge"/>
          <c:yMode val="edge"/>
          <c:x val="0.11624400398226085"/>
          <c:y val="4.2336876344355137E-2"/>
          <c:w val="0.68073728746809381"/>
          <c:h val="3.8809169467284604E-2"/>
        </c:manualLayout>
      </c:layout>
      <c:overlay val="0"/>
      <c:txPr>
        <a:bodyPr/>
        <a:lstStyle/>
        <a:p>
          <a:pPr rtl="0">
            <a:defRPr/>
          </a:pPr>
          <a:endParaRPr lang="es-DO"/>
        </a:p>
      </c:txPr>
    </c:legend>
    <c:plotVisOnly val="1"/>
    <c:dispBlanksAs val="gap"/>
    <c:showDLblsOverMax val="0"/>
  </c:chart>
  <c:spPr>
    <a:ln>
      <a:noFill/>
    </a:ln>
  </c:spPr>
  <c:txPr>
    <a:bodyPr/>
    <a:lstStyle/>
    <a:p>
      <a:pPr>
        <a:defRPr sz="18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sz="1680" b="1" i="0" u="none" strike="noStrike" baseline="0">
                <a:effectLst/>
              </a:rPr>
              <a:t>Período:  Diciembre 2007 - Febrero 2025</a:t>
            </a:r>
            <a:r>
              <a:rPr lang="es-DO" sz="1680" b="1" i="0" u="none" strike="noStrike" baseline="0"/>
              <a:t> </a:t>
            </a:r>
            <a:endParaRPr lang="es-DO"/>
          </a:p>
        </c:rich>
      </c:tx>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0.21713586150990313"/>
          <c:y val="0.11264854263775903"/>
          <c:w val="0.68243038752854057"/>
          <c:h val="0.80533950113836184"/>
        </c:manualLayout>
      </c:layout>
      <c:barChart>
        <c:barDir val="bar"/>
        <c:grouping val="clustered"/>
        <c:varyColors val="0"/>
        <c:ser>
          <c:idx val="1"/>
          <c:order val="0"/>
          <c:tx>
            <c:strRef>
              <c:f>'V.4.4.NA.Cant. accid x Prov'!$H$4</c:f>
              <c:strCache>
                <c:ptCount val="1"/>
                <c:pt idx="0">
                  <c:v>Total </c:v>
                </c:pt>
              </c:strCache>
            </c:strRef>
          </c:tx>
          <c:spPr>
            <a:solidFill>
              <a:srgbClr val="00539B"/>
            </a:solidFill>
            <a:ln>
              <a:noFill/>
            </a:ln>
            <a:effectLst/>
          </c:spPr>
          <c:invertIfNegative val="0"/>
          <c:dLbls>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'V.4.4.NA.Cant. accid x Prov'!$A$5:$A$36</c:f>
              <c:strCache>
                <c:ptCount val="32"/>
                <c:pt idx="0">
                  <c:v>DISTRITO NACIONAL</c:v>
                </c:pt>
                <c:pt idx="1">
                  <c:v>SANTIAGO DE LOS CABALLEROS</c:v>
                </c:pt>
                <c:pt idx="2">
                  <c:v>SANTO DOMINGO</c:v>
                </c:pt>
                <c:pt idx="3">
                  <c:v>ALTAGRACIA</c:v>
                </c:pt>
                <c:pt idx="4">
                  <c:v>LA ROMANA</c:v>
                </c:pt>
                <c:pt idx="5">
                  <c:v>SAN CRISTOBAL</c:v>
                </c:pt>
                <c:pt idx="6">
                  <c:v>PUERTO PLATA</c:v>
                </c:pt>
                <c:pt idx="7">
                  <c:v>SAN PEDRO DE MACORIS</c:v>
                </c:pt>
                <c:pt idx="8">
                  <c:v>LA VEGA</c:v>
                </c:pt>
                <c:pt idx="9">
                  <c:v>DUARTE</c:v>
                </c:pt>
                <c:pt idx="10">
                  <c:v>VALVERDE</c:v>
                </c:pt>
                <c:pt idx="11">
                  <c:v>ESPAILLAT</c:v>
                </c:pt>
                <c:pt idx="12">
                  <c:v>MONSEÑOR NOUEL</c:v>
                </c:pt>
                <c:pt idx="13">
                  <c:v>BARAHONA</c:v>
                </c:pt>
                <c:pt idx="14">
                  <c:v>MARIA TRINIDAD SANCHEZ</c:v>
                </c:pt>
                <c:pt idx="15">
                  <c:v>PERAVIA</c:v>
                </c:pt>
                <c:pt idx="16">
                  <c:v>SAN JUAN DE LA MAGUANA</c:v>
                </c:pt>
                <c:pt idx="17">
                  <c:v>SAMANA</c:v>
                </c:pt>
                <c:pt idx="18">
                  <c:v>MONTE PLATA</c:v>
                </c:pt>
                <c:pt idx="19">
                  <c:v>MONTECRISTI</c:v>
                </c:pt>
                <c:pt idx="20">
                  <c:v>SALCEDO</c:v>
                </c:pt>
                <c:pt idx="21">
                  <c:v>AZUA</c:v>
                </c:pt>
                <c:pt idx="22">
                  <c:v>SANTIAGO RODRIGUEZ</c:v>
                </c:pt>
                <c:pt idx="23">
                  <c:v>DAJABON</c:v>
                </c:pt>
                <c:pt idx="24">
                  <c:v>SANCHEZ RAMIREZ</c:v>
                </c:pt>
                <c:pt idx="25">
                  <c:v>HATO MAYOR</c:v>
                </c:pt>
                <c:pt idx="26">
                  <c:v>BAHORUCO</c:v>
                </c:pt>
                <c:pt idx="27">
                  <c:v>ELIAS PIÑA</c:v>
                </c:pt>
                <c:pt idx="28">
                  <c:v>SAN JOSE DE OCOA</c:v>
                </c:pt>
                <c:pt idx="29">
                  <c:v>PEDERNALES</c:v>
                </c:pt>
                <c:pt idx="30">
                  <c:v>INDEPENDENCIA</c:v>
                </c:pt>
                <c:pt idx="31">
                  <c:v>EL SEYBO</c:v>
                </c:pt>
              </c:strCache>
            </c:strRef>
          </c:cat>
          <c:val>
            <c:numRef>
              <c:f>'V.4.4.NA.Cant. accid x Prov'!$H$5:$H$36</c:f>
              <c:numCache>
                <c:formatCode>_(* #,##0_);_(* \(#,##0\);_(* "-"??_);_(@_)</c:formatCode>
                <c:ptCount val="32"/>
                <c:pt idx="0">
                  <c:v>185123</c:v>
                </c:pt>
                <c:pt idx="1">
                  <c:v>115234</c:v>
                </c:pt>
                <c:pt idx="2">
                  <c:v>52393</c:v>
                </c:pt>
                <c:pt idx="3">
                  <c:v>58168</c:v>
                </c:pt>
                <c:pt idx="4">
                  <c:v>33505</c:v>
                </c:pt>
                <c:pt idx="5">
                  <c:v>18043</c:v>
                </c:pt>
                <c:pt idx="6">
                  <c:v>20647</c:v>
                </c:pt>
                <c:pt idx="7">
                  <c:v>16652</c:v>
                </c:pt>
                <c:pt idx="8">
                  <c:v>13974</c:v>
                </c:pt>
                <c:pt idx="9">
                  <c:v>10221</c:v>
                </c:pt>
                <c:pt idx="10">
                  <c:v>11724</c:v>
                </c:pt>
                <c:pt idx="11">
                  <c:v>10697</c:v>
                </c:pt>
                <c:pt idx="12">
                  <c:v>7567</c:v>
                </c:pt>
                <c:pt idx="13">
                  <c:v>6379</c:v>
                </c:pt>
                <c:pt idx="14">
                  <c:v>5542</c:v>
                </c:pt>
                <c:pt idx="15">
                  <c:v>5735</c:v>
                </c:pt>
                <c:pt idx="16">
                  <c:v>4336</c:v>
                </c:pt>
                <c:pt idx="17">
                  <c:v>3209</c:v>
                </c:pt>
                <c:pt idx="18">
                  <c:v>3123</c:v>
                </c:pt>
                <c:pt idx="19">
                  <c:v>3985</c:v>
                </c:pt>
                <c:pt idx="20">
                  <c:v>3028</c:v>
                </c:pt>
                <c:pt idx="21">
                  <c:v>3478</c:v>
                </c:pt>
                <c:pt idx="22">
                  <c:v>2833</c:v>
                </c:pt>
                <c:pt idx="23">
                  <c:v>2847</c:v>
                </c:pt>
                <c:pt idx="24">
                  <c:v>3955</c:v>
                </c:pt>
                <c:pt idx="25">
                  <c:v>3161</c:v>
                </c:pt>
                <c:pt idx="26">
                  <c:v>1194</c:v>
                </c:pt>
                <c:pt idx="27">
                  <c:v>1921</c:v>
                </c:pt>
                <c:pt idx="28">
                  <c:v>538</c:v>
                </c:pt>
                <c:pt idx="29">
                  <c:v>1480</c:v>
                </c:pt>
                <c:pt idx="30">
                  <c:v>943</c:v>
                </c:pt>
                <c:pt idx="31">
                  <c:v>722</c:v>
                </c:pt>
              </c:numCache>
            </c:numRef>
          </c:val>
          <c:extLst>
            <c:ext xmlns:c16="http://schemas.microsoft.com/office/drawing/2014/chart" uri="{C3380CC4-5D6E-409C-BE32-E72D297353CC}">
              <c16:uniqueId val="{00000000-8EC1-4021-9E65-CBB67EE2A73B}"/>
            </c:ext>
          </c:extLst>
        </c:ser>
        <c:dLbls>
          <c:showLegendKey val="0"/>
          <c:showVal val="0"/>
          <c:showCatName val="0"/>
          <c:showSerName val="0"/>
          <c:showPercent val="0"/>
          <c:showBubbleSize val="0"/>
        </c:dLbls>
        <c:gapWidth val="14"/>
        <c:axId val="433167792"/>
        <c:axId val="433168184"/>
      </c:barChart>
      <c:catAx>
        <c:axId val="43316779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3168184"/>
        <c:crosses val="autoZero"/>
        <c:auto val="1"/>
        <c:lblAlgn val="ctr"/>
        <c:lblOffset val="100"/>
        <c:noMultiLvlLbl val="0"/>
      </c:catAx>
      <c:valAx>
        <c:axId val="433168184"/>
        <c:scaling>
          <c:orientation val="minMax"/>
        </c:scaling>
        <c:delete val="1"/>
        <c:axPos val="b"/>
        <c:numFmt formatCode="_(* #,##0_);_(* \(#,##0\);_(* &quot;-&quot;??_);_(@_)" sourceLinked="1"/>
        <c:majorTickMark val="out"/>
        <c:minorTickMark val="none"/>
        <c:tickLblPos val="nextTo"/>
        <c:crossAx val="433167792"/>
        <c:crosses val="autoZero"/>
        <c:crossBetween val="between"/>
      </c:valAx>
      <c:spPr>
        <a:solidFill>
          <a:schemeClr val="bg1"/>
        </a:solidFill>
        <a:ln>
          <a:noFill/>
        </a:ln>
        <a:effectLst/>
      </c:spPr>
    </c:plotArea>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Reporte de Accidentes Laborales y Enfermedades Profesionales por Empresas</a:t>
            </a:r>
          </a:p>
        </c:rich>
      </c:tx>
      <c:layout>
        <c:manualLayout>
          <c:xMode val="edge"/>
          <c:yMode val="edge"/>
          <c:x val="0.23195489527894891"/>
          <c:y val="3.0989576661118869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view3D>
      <c:rotX val="10"/>
      <c:rotY val="10"/>
      <c:depthPercent val="100"/>
      <c:rAngAx val="1"/>
    </c:view3D>
    <c:floor>
      <c:thickness val="0"/>
      <c:spPr>
        <a:noFill/>
        <a:ln w="9525" cap="flat" cmpd="sng" algn="ctr">
          <a:solidFill>
            <a:schemeClr val="tx1">
              <a:tint val="75000"/>
              <a:shade val="95000"/>
              <a:satMod val="105000"/>
            </a:schemeClr>
          </a:solidFill>
          <a:prstDash val="solid"/>
          <a:round/>
        </a:ln>
        <a:effectLst/>
        <a:sp3d contourW="9525">
          <a:contourClr>
            <a:schemeClr val="tx1">
              <a:tint val="75000"/>
              <a:shade val="95000"/>
              <a:satMod val="105000"/>
            </a:schemeClr>
          </a:contourClr>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1663024868251213E-3"/>
          <c:y val="0.23109910337638234"/>
          <c:w val="0.97806197603030753"/>
          <c:h val="0.63045330709154113"/>
        </c:manualLayout>
      </c:layout>
      <c:bar3DChart>
        <c:barDir val="col"/>
        <c:grouping val="clustered"/>
        <c:varyColors val="0"/>
        <c:ser>
          <c:idx val="0"/>
          <c:order val="0"/>
          <c:tx>
            <c:strRef>
              <c:f>'V.4.5. NA.Cant. accid x sector'!$B$4</c:f>
              <c:strCache>
                <c:ptCount val="1"/>
                <c:pt idx="0">
                  <c:v>Sector Público</c:v>
                </c:pt>
              </c:strCache>
            </c:strRef>
          </c:tx>
          <c:spPr>
            <a:solidFill>
              <a:schemeClr val="accent1">
                <a:tint val="77000"/>
              </a:schemeClr>
            </a:solidFill>
            <a:ln>
              <a:noFill/>
            </a:ln>
            <a:effectLst/>
            <a:sp3d/>
          </c:spPr>
          <c:invertIfNegative val="0"/>
          <c:dLbls>
            <c:dLbl>
              <c:idx val="0"/>
              <c:layout>
                <c:manualLayout>
                  <c:x val="2.4363788580633846E-3"/>
                  <c:y val="-6.56341829715643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CE-4AC2-BD92-8301FA32D741}"/>
                </c:ext>
              </c:extLst>
            </c:dLbl>
            <c:dLbl>
              <c:idx val="5"/>
              <c:layout>
                <c:manualLayout>
                  <c:x val="-8.2304526748971192E-4"/>
                  <c:y val="-7.9624011655201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CE-4AC2-BD92-8301FA32D741}"/>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'V.4.5. NA.Cant. accid x sector'!$B$13:$B$23</c:f>
              <c:numCache>
                <c:formatCode>_(* #,##0_);_(* \(#,##0\);_(* "-"??_);_(@_)</c:formatCode>
                <c:ptCount val="11"/>
                <c:pt idx="0">
                  <c:v>5396</c:v>
                </c:pt>
                <c:pt idx="1">
                  <c:v>6565</c:v>
                </c:pt>
                <c:pt idx="2">
                  <c:v>8616</c:v>
                </c:pt>
                <c:pt idx="3">
                  <c:v>10106</c:v>
                </c:pt>
                <c:pt idx="4">
                  <c:v>10920</c:v>
                </c:pt>
                <c:pt idx="5">
                  <c:v>11630</c:v>
                </c:pt>
                <c:pt idx="6">
                  <c:v>14102</c:v>
                </c:pt>
                <c:pt idx="7">
                  <c:v>12146</c:v>
                </c:pt>
                <c:pt idx="8">
                  <c:v>9115</c:v>
                </c:pt>
                <c:pt idx="9">
                  <c:v>9641</c:v>
                </c:pt>
                <c:pt idx="10">
                  <c:v>1625</c:v>
                </c:pt>
              </c:numCache>
            </c:numRef>
          </c:val>
          <c:extLst>
            <c:ext xmlns:c16="http://schemas.microsoft.com/office/drawing/2014/chart" uri="{C3380CC4-5D6E-409C-BE32-E72D297353CC}">
              <c16:uniqueId val="{00000001-50EF-423B-B867-AF99A0BCC23C}"/>
            </c:ext>
          </c:extLst>
        </c:ser>
        <c:ser>
          <c:idx val="1"/>
          <c:order val="1"/>
          <c:tx>
            <c:strRef>
              <c:f>'V.4.5. NA.Cant. accid x sector'!$C$4</c:f>
              <c:strCache>
                <c:ptCount val="1"/>
                <c:pt idx="0">
                  <c:v>Sector Privado</c:v>
                </c:pt>
              </c:strCache>
            </c:strRef>
          </c:tx>
          <c:spPr>
            <a:solidFill>
              <a:srgbClr val="00539B"/>
            </a:solidFill>
            <a:ln>
              <a:noFill/>
            </a:ln>
            <a:effectLst/>
            <a:sp3d/>
          </c:spPr>
          <c:invertIfNegative val="0"/>
          <c:dLbls>
            <c:dLbl>
              <c:idx val="0"/>
              <c:layout>
                <c:manualLayout>
                  <c:x val="8.9709174511363125E-3"/>
                  <c:y val="-1.086770494608925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BE-46BF-A7EC-F1C354E6C098}"/>
                </c:ext>
              </c:extLst>
            </c:dLbl>
            <c:dLbl>
              <c:idx val="1"/>
              <c:layout>
                <c:manualLayout>
                  <c:x val="4.2364888114163699E-3"/>
                  <c:y val="-6.7592584543509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9BE-46BF-A7EC-F1C354E6C098}"/>
                </c:ext>
              </c:extLst>
            </c:dLbl>
            <c:dLbl>
              <c:idx val="2"/>
              <c:layout>
                <c:manualLayout>
                  <c:x val="3.1773666085622774E-3"/>
                  <c:y val="-1.1265430757251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BE-46BF-A7EC-F1C354E6C098}"/>
                </c:ext>
              </c:extLst>
            </c:dLbl>
            <c:dLbl>
              <c:idx val="3"/>
              <c:layout>
                <c:manualLayout>
                  <c:x val="4.2364888114163699E-3"/>
                  <c:y val="-1.12654307572516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E-46BF-A7EC-F1C354E6C098}"/>
                </c:ext>
              </c:extLst>
            </c:dLbl>
            <c:dLbl>
              <c:idx val="4"/>
              <c:layout>
                <c:manualLayout>
                  <c:x val="4.7111976487635319E-3"/>
                  <c:y val="-3.972788587898886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E-46BF-A7EC-F1C354E6C098}"/>
                </c:ext>
              </c:extLst>
            </c:dLbl>
            <c:dLbl>
              <c:idx val="5"/>
              <c:layout>
                <c:manualLayout>
                  <c:x val="1.6460905349794238E-3"/>
                  <c:y val="-5.9718008741400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0EF-423B-B867-AF99A0BCC23C}"/>
                </c:ext>
              </c:extLst>
            </c:dLbl>
            <c:dLbl>
              <c:idx val="6"/>
              <c:layout>
                <c:manualLayout>
                  <c:x val="1.8973359013599071E-3"/>
                  <c:y val="-7.786666192517964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0EF-423B-B867-AF99A0BCC23C}"/>
                </c:ext>
              </c:extLst>
            </c:dLbl>
            <c:dLbl>
              <c:idx val="7"/>
              <c:layout>
                <c:manualLayout>
                  <c:x val="1.0435347457480116E-2"/>
                  <c:y val="-7.78666738606480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0EF-423B-B867-AF99A0BCC23C}"/>
                </c:ext>
              </c:extLst>
            </c:dLbl>
            <c:dLbl>
              <c:idx val="10"/>
              <c:layout>
                <c:manualLayout>
                  <c:x val="9.3508007451456997E-3"/>
                  <c:y val="-3.96469733594198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6C0-4B25-B8FF-B1F520BAB205}"/>
                </c:ext>
              </c:extLst>
            </c:dLbl>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'V.4.5. NA.Cant. accid x sector'!$A$13:$A$23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f>'V.4.5. NA.Cant. accid x sector'!$C$13:$C$23</c:f>
              <c:numCache>
                <c:formatCode>_(* #,##0_);_(* \(#,##0\);_(* "-"??_);_(@_)</c:formatCode>
                <c:ptCount val="11"/>
                <c:pt idx="0">
                  <c:v>29153</c:v>
                </c:pt>
                <c:pt idx="1">
                  <c:v>32291</c:v>
                </c:pt>
                <c:pt idx="2">
                  <c:v>32873</c:v>
                </c:pt>
                <c:pt idx="3">
                  <c:v>35364</c:v>
                </c:pt>
                <c:pt idx="4">
                  <c:v>38228</c:v>
                </c:pt>
                <c:pt idx="5">
                  <c:v>28515</c:v>
                </c:pt>
                <c:pt idx="6">
                  <c:v>33348</c:v>
                </c:pt>
                <c:pt idx="7">
                  <c:v>37449</c:v>
                </c:pt>
                <c:pt idx="8">
                  <c:v>37682</c:v>
                </c:pt>
                <c:pt idx="9">
                  <c:v>40591</c:v>
                </c:pt>
                <c:pt idx="10">
                  <c:v>6389</c:v>
                </c:pt>
              </c:numCache>
            </c:numRef>
          </c:val>
          <c:extLst>
            <c:ext xmlns:c16="http://schemas.microsoft.com/office/drawing/2014/chart" uri="{C3380CC4-5D6E-409C-BE32-E72D297353CC}">
              <c16:uniqueId val="{0000000E-50EF-423B-B867-AF99A0BCC23C}"/>
            </c:ext>
          </c:extLst>
        </c:ser>
        <c:dLbls>
          <c:showLegendKey val="0"/>
          <c:showVal val="0"/>
          <c:showCatName val="0"/>
          <c:showSerName val="0"/>
          <c:showPercent val="0"/>
          <c:showBubbleSize val="0"/>
        </c:dLbls>
        <c:gapWidth val="37"/>
        <c:shape val="cylinder"/>
        <c:axId val="436871480"/>
        <c:axId val="436871872"/>
        <c:axId val="0"/>
      </c:bar3DChart>
      <c:catAx>
        <c:axId val="436871480"/>
        <c:scaling>
          <c:orientation val="minMax"/>
        </c:scaling>
        <c:delete val="0"/>
        <c:axPos val="b"/>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1872"/>
        <c:crosses val="autoZero"/>
        <c:auto val="1"/>
        <c:lblAlgn val="ctr"/>
        <c:lblOffset val="100"/>
        <c:noMultiLvlLbl val="0"/>
      </c:catAx>
      <c:valAx>
        <c:axId val="436871872"/>
        <c:scaling>
          <c:orientation val="minMax"/>
        </c:scaling>
        <c:delete val="1"/>
        <c:axPos val="l"/>
        <c:numFmt formatCode="_(* #,##0_);_(* \(#,##0\);_(* &quot;-&quot;??_);_(@_)" sourceLinked="1"/>
        <c:majorTickMark val="out"/>
        <c:minorTickMark val="none"/>
        <c:tickLblPos val="nextTo"/>
        <c:crossAx val="436871480"/>
        <c:crosses val="autoZero"/>
        <c:crossBetween val="between"/>
      </c:valAx>
      <c:spPr>
        <a:noFill/>
        <a:ln w="25400">
          <a:noFill/>
        </a:ln>
        <a:effectLst/>
      </c:spPr>
    </c:plotArea>
    <c:legend>
      <c:legendPos val="t"/>
      <c:layout>
        <c:manualLayout>
          <c:xMode val="edge"/>
          <c:yMode val="edge"/>
          <c:x val="0.28105560018780162"/>
          <c:y val="0.11115180177193797"/>
          <c:w val="0.4228567777143068"/>
          <c:h val="4.456528417503265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s-DO"/>
              <a:t>Reporte de Accidentes Laborales y Enfermedades Profesionales por Sexo</a:t>
            </a:r>
          </a:p>
        </c:rich>
      </c:tx>
      <c:overlay val="0"/>
    </c:title>
    <c:autoTitleDeleted val="0"/>
    <c:plotArea>
      <c:layout>
        <c:manualLayout>
          <c:layoutTarget val="inner"/>
          <c:xMode val="edge"/>
          <c:yMode val="edge"/>
          <c:x val="2.2974578957558389E-2"/>
          <c:y val="0.17092191419117672"/>
          <c:w val="0.94979114928005237"/>
          <c:h val="0.67852208752749688"/>
        </c:manualLayout>
      </c:layout>
      <c:lineChart>
        <c:grouping val="stacked"/>
        <c:varyColors val="0"/>
        <c:ser>
          <c:idx val="0"/>
          <c:order val="0"/>
          <c:tx>
            <c:strRef>
              <c:f>'V.4.6. Accid x sexo'!$E$4</c:f>
              <c:strCache>
                <c:ptCount val="1"/>
                <c:pt idx="0">
                  <c:v>% Femenino</c:v>
                </c:pt>
              </c:strCache>
            </c:strRef>
          </c:tx>
          <c:spPr>
            <a:ln w="38100">
              <a:solidFill>
                <a:srgbClr val="00539B"/>
              </a:solidFill>
            </a:ln>
          </c:spPr>
          <c:marker>
            <c:symbol val="circle"/>
            <c:size val="17"/>
            <c:spPr>
              <a:solidFill>
                <a:schemeClr val="bg1"/>
              </a:solidFill>
              <a:ln w="38100">
                <a:solidFill>
                  <a:srgbClr val="00539B"/>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extLst>
                <c:ext xmlns:c15="http://schemas.microsoft.com/office/drawing/2012/chart" uri="{02D57815-91ED-43cb-92C2-25804820EDAC}">
                  <c15:fullRef>
                    <c15:sqref>'V.4.6. Accid x sexo'!$E$5:$E$23</c15:sqref>
                  </c15:fullRef>
                </c:ext>
              </c:extLst>
              <c:f>'V.4.6. Accid x sexo'!$E$13:$E$23</c:f>
              <c:numCache>
                <c:formatCode>0.0%</c:formatCode>
                <c:ptCount val="11"/>
                <c:pt idx="0">
                  <c:v>0.29278392309028783</c:v>
                </c:pt>
                <c:pt idx="1">
                  <c:v>0.31095206220071059</c:v>
                </c:pt>
                <c:pt idx="2">
                  <c:v>0.29924735851787526</c:v>
                </c:pt>
                <c:pt idx="3">
                  <c:v>0.32300719456117577</c:v>
                </c:pt>
                <c:pt idx="4">
                  <c:v>0.34301130001018021</c:v>
                </c:pt>
                <c:pt idx="5">
                  <c:v>0.38507908830489473</c:v>
                </c:pt>
                <c:pt idx="6">
                  <c:v>0.39679662802950472</c:v>
                </c:pt>
                <c:pt idx="7">
                  <c:v>0.39417279967738683</c:v>
                </c:pt>
                <c:pt idx="8">
                  <c:v>0.35386883774600936</c:v>
                </c:pt>
                <c:pt idx="9">
                  <c:v>0.373367574454531</c:v>
                </c:pt>
                <c:pt idx="10">
                  <c:v>0.38657349638133265</c:v>
                </c:pt>
              </c:numCache>
            </c:numRef>
          </c:val>
          <c:smooth val="0"/>
          <c:extLst>
            <c:ext xmlns:c16="http://schemas.microsoft.com/office/drawing/2014/chart" uri="{C3380CC4-5D6E-409C-BE32-E72D297353CC}">
              <c16:uniqueId val="{00000008-5430-4A1B-9949-CDB16074F930}"/>
            </c:ext>
          </c:extLst>
        </c:ser>
        <c:ser>
          <c:idx val="1"/>
          <c:order val="1"/>
          <c:tx>
            <c:strRef>
              <c:f>'V.4.6. Accid x sexo'!$F$4</c:f>
              <c:strCache>
                <c:ptCount val="1"/>
                <c:pt idx="0">
                  <c:v>% Masculino</c:v>
                </c:pt>
              </c:strCache>
            </c:strRef>
          </c:tx>
          <c:spPr>
            <a:ln w="38100">
              <a:solidFill>
                <a:srgbClr val="00A94F"/>
              </a:solidFill>
            </a:ln>
          </c:spPr>
          <c:marker>
            <c:symbol val="circle"/>
            <c:size val="17"/>
            <c:spPr>
              <a:solidFill>
                <a:schemeClr val="bg1"/>
              </a:solidFill>
              <a:ln w="38100">
                <a:solidFill>
                  <a:srgbClr val="00A94F"/>
                </a:solidFill>
              </a:ln>
            </c:spPr>
          </c:marker>
          <c:dLbls>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'V.4.6. Accid x sexo'!$A$5:$A$23</c15:sqref>
                  </c15:fullRef>
                </c:ext>
              </c:extLst>
              <c:f>'V.4.6. Accid x sexo'!$A$13:$A$23</c:f>
              <c:strCache>
                <c:ptCount val="11"/>
                <c:pt idx="0">
                  <c:v>2015</c:v>
                </c:pt>
                <c:pt idx="1">
                  <c:v>2016</c:v>
                </c:pt>
                <c:pt idx="2">
                  <c:v>2017</c:v>
                </c:pt>
                <c:pt idx="3">
                  <c:v>2018</c:v>
                </c:pt>
                <c:pt idx="4">
                  <c:v>2019</c:v>
                </c:pt>
                <c:pt idx="5">
                  <c:v>2020</c:v>
                </c:pt>
                <c:pt idx="6">
                  <c:v>2021</c:v>
                </c:pt>
                <c:pt idx="7">
                  <c:v>2022</c:v>
                </c:pt>
                <c:pt idx="8">
                  <c:v>2023</c:v>
                </c:pt>
                <c:pt idx="9">
                  <c:v>2024</c:v>
                </c:pt>
                <c:pt idx="10">
                  <c:v>Feb.2025</c:v>
                </c:pt>
              </c:strCache>
            </c:strRef>
          </c:cat>
          <c:val>
            <c:numRef>
              <c:extLst>
                <c:ext xmlns:c15="http://schemas.microsoft.com/office/drawing/2012/chart" uri="{02D57815-91ED-43cb-92C2-25804820EDAC}">
                  <c15:fullRef>
                    <c15:sqref>'V.4.6. Accid x sexo'!$F$5:$F$23</c15:sqref>
                  </c15:fullRef>
                </c:ext>
              </c:extLst>
              <c:f>'V.4.6. Accid x sexo'!$F$13:$F$23</c:f>
              <c:numCache>
                <c:formatCode>0.0%</c:formatCode>
                <c:ptCount val="11"/>
                <c:pt idx="0">
                  <c:v>0.70721607690971222</c:v>
                </c:pt>
                <c:pt idx="1">
                  <c:v>0.68904793779928941</c:v>
                </c:pt>
                <c:pt idx="2">
                  <c:v>0.70075264148212479</c:v>
                </c:pt>
                <c:pt idx="3">
                  <c:v>0.67699280543882423</c:v>
                </c:pt>
                <c:pt idx="4">
                  <c:v>0.65698869998981979</c:v>
                </c:pt>
                <c:pt idx="5">
                  <c:v>0.61492091169510521</c:v>
                </c:pt>
                <c:pt idx="6">
                  <c:v>0.60320337197049523</c:v>
                </c:pt>
                <c:pt idx="7">
                  <c:v>0.60582720032261317</c:v>
                </c:pt>
                <c:pt idx="8">
                  <c:v>0.64613116225399059</c:v>
                </c:pt>
                <c:pt idx="9">
                  <c:v>0.62663242554546905</c:v>
                </c:pt>
                <c:pt idx="10">
                  <c:v>0.61342650361866735</c:v>
                </c:pt>
              </c:numCache>
            </c:numRef>
          </c:val>
          <c:smooth val="0"/>
          <c:extLst>
            <c:ext xmlns:c16="http://schemas.microsoft.com/office/drawing/2014/chart" uri="{C3380CC4-5D6E-409C-BE32-E72D297353CC}">
              <c16:uniqueId val="{0000000C-5430-4A1B-9949-CDB16074F930}"/>
            </c:ext>
          </c:extLst>
        </c:ser>
        <c:dLbls>
          <c:showLegendKey val="0"/>
          <c:showVal val="0"/>
          <c:showCatName val="0"/>
          <c:showSerName val="0"/>
          <c:showPercent val="0"/>
          <c:showBubbleSize val="0"/>
        </c:dLbls>
        <c:marker val="1"/>
        <c:smooth val="0"/>
        <c:axId val="436872656"/>
        <c:axId val="436873048"/>
      </c:lineChart>
      <c:catAx>
        <c:axId val="436872656"/>
        <c:scaling>
          <c:orientation val="minMax"/>
        </c:scaling>
        <c:delete val="0"/>
        <c:axPos val="b"/>
        <c:numFmt formatCode="General" sourceLinked="1"/>
        <c:majorTickMark val="none"/>
        <c:minorTickMark val="none"/>
        <c:tickLblPos val="nextTo"/>
        <c:crossAx val="436873048"/>
        <c:crosses val="autoZero"/>
        <c:auto val="1"/>
        <c:lblAlgn val="ctr"/>
        <c:lblOffset val="100"/>
        <c:noMultiLvlLbl val="0"/>
      </c:catAx>
      <c:valAx>
        <c:axId val="436873048"/>
        <c:scaling>
          <c:orientation val="minMax"/>
        </c:scaling>
        <c:delete val="1"/>
        <c:axPos val="l"/>
        <c:numFmt formatCode="0.0%" sourceLinked="1"/>
        <c:majorTickMark val="out"/>
        <c:minorTickMark val="none"/>
        <c:tickLblPos val="nextTo"/>
        <c:crossAx val="436872656"/>
        <c:crosses val="autoZero"/>
        <c:crossBetween val="between"/>
      </c:valAx>
    </c:plotArea>
    <c:legend>
      <c:legendPos val="t"/>
      <c:layout>
        <c:manualLayout>
          <c:xMode val="edge"/>
          <c:yMode val="edge"/>
          <c:x val="0.30910491724926492"/>
          <c:y val="8.5647605792077225E-2"/>
          <c:w val="0.40855874759435917"/>
          <c:h val="5.4968916721963031E-2"/>
        </c:manualLayout>
      </c:layout>
      <c:overlay val="0"/>
    </c:legend>
    <c:plotVisOnly val="1"/>
    <c:dispBlanksAs val="gap"/>
    <c:showDLblsOverMax val="0"/>
  </c:chart>
  <c:spPr>
    <a:ln>
      <a:noFill/>
    </a:ln>
  </c:spPr>
  <c:txPr>
    <a:bodyPr/>
    <a:lstStyle/>
    <a:p>
      <a:pPr>
        <a:defRPr sz="12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9.3881782518328405E-2"/>
          <c:y val="0.12186627759980745"/>
          <c:w val="0.90611821748167154"/>
          <c:h val="0.79177519455824041"/>
        </c:manualLayout>
      </c:layout>
      <c:barChart>
        <c:barDir val="bar"/>
        <c:grouping val="stacked"/>
        <c:varyColors val="0"/>
        <c:ser>
          <c:idx val="0"/>
          <c:order val="0"/>
          <c:tx>
            <c:strRef>
              <c:f>'V.4.7. Accid x rango de edad'!$B$4</c:f>
              <c:strCache>
                <c:ptCount val="1"/>
                <c:pt idx="0">
                  <c:v>Menor de 20 años</c:v>
                </c:pt>
              </c:strCache>
            </c:strRef>
          </c:tx>
          <c:spPr>
            <a:gradFill rotWithShape="1">
              <a:gsLst>
                <a:gs pos="0">
                  <a:schemeClr val="accent1">
                    <a:shade val="50000"/>
                    <a:shade val="51000"/>
                    <a:satMod val="130000"/>
                  </a:schemeClr>
                </a:gs>
                <a:gs pos="80000">
                  <a:schemeClr val="accent1">
                    <a:shade val="50000"/>
                    <a:shade val="93000"/>
                    <a:satMod val="130000"/>
                  </a:schemeClr>
                </a:gs>
                <a:gs pos="100000">
                  <a:schemeClr val="accent1">
                    <a:shade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0"/>
              <c:layout>
                <c:manualLayout>
                  <c:x val="8.1236472847956275E-3"/>
                  <c:y val="-4.50029216463709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770-4389-945C-A9C29062D7C3}"/>
                </c:ext>
              </c:extLst>
            </c:dLbl>
            <c:dLbl>
              <c:idx val="1"/>
              <c:layout>
                <c:manualLayout>
                  <c:x val="5.686553099356925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770-4389-945C-A9C29062D7C3}"/>
                </c:ext>
              </c:extLst>
            </c:dLbl>
            <c:dLbl>
              <c:idx val="2"/>
              <c:layout>
                <c:manualLayout>
                  <c:x val="7.3112825563160658E-3"/>
                  <c:y val="-3.000194776424658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770-4389-945C-A9C29062D7C3}"/>
                </c:ext>
              </c:extLst>
            </c:dLbl>
            <c:dLbl>
              <c:idx val="3"/>
              <c:layout>
                <c:manualLayout>
                  <c:x val="7.3112825563160658E-3"/>
                  <c:y val="-5.5002935502514228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770-4389-945C-A9C29062D7C3}"/>
                </c:ext>
              </c:extLst>
            </c:dLbl>
            <c:dLbl>
              <c:idx val="4"/>
              <c:layout>
                <c:manualLayout>
                  <c:x val="5.6865530993569398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4EE-4EE1-80DA-72770E2C693D}"/>
                </c:ext>
              </c:extLst>
            </c:dLbl>
            <c:dLbl>
              <c:idx val="5"/>
              <c:layout>
                <c:manualLayout>
                  <c:x val="6.2146887471621779E-3"/>
                  <c:y val="1.55367247189657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EB7-4852-8F78-01DE5006C38A}"/>
                </c:ext>
              </c:extLst>
            </c:dLbl>
            <c:spPr>
              <a:noFill/>
              <a:ln>
                <a:noFill/>
              </a:ln>
              <a:effectLst/>
            </c:spPr>
            <c:txPr>
              <a:bodyPr rot="-5400000" spcFirstLastPara="1" vertOverflow="ellipsis"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edad'!$B$5:$B$23</c15:sqref>
                  </c15:fullRef>
                </c:ext>
              </c:extLst>
              <c:f>'V.4.7. Accid x rango de edad'!$B$18:$B$23</c:f>
              <c:numCache>
                <c:formatCode>_(* #,##0_);_(* \(#,##0\);_(* "-"??_);_(@_)</c:formatCode>
                <c:ptCount val="6"/>
                <c:pt idx="0">
                  <c:v>84</c:v>
                </c:pt>
                <c:pt idx="1">
                  <c:v>135</c:v>
                </c:pt>
                <c:pt idx="2">
                  <c:v>163</c:v>
                </c:pt>
                <c:pt idx="3">
                  <c:v>157</c:v>
                </c:pt>
                <c:pt idx="4">
                  <c:v>180</c:v>
                </c:pt>
                <c:pt idx="5">
                  <c:v>101</c:v>
                </c:pt>
              </c:numCache>
            </c:numRef>
          </c:val>
          <c:extLst>
            <c:ext xmlns:c16="http://schemas.microsoft.com/office/drawing/2014/chart" uri="{C3380CC4-5D6E-409C-BE32-E72D297353CC}">
              <c16:uniqueId val="{00000000-84C1-4003-950A-51039B32AD67}"/>
            </c:ext>
          </c:extLst>
        </c:ser>
        <c:ser>
          <c:idx val="1"/>
          <c:order val="1"/>
          <c:tx>
            <c:strRef>
              <c:f>'V.4.7. Accid x rango de edad'!$C$4</c:f>
              <c:strCache>
                <c:ptCount val="1"/>
                <c:pt idx="0">
                  <c:v>20 - 29</c:v>
                </c:pt>
              </c:strCache>
            </c:strRef>
          </c:tx>
          <c:spPr>
            <a:gradFill rotWithShape="1">
              <a:gsLst>
                <a:gs pos="0">
                  <a:schemeClr val="accent1">
                    <a:shade val="70000"/>
                    <a:shade val="51000"/>
                    <a:satMod val="130000"/>
                  </a:schemeClr>
                </a:gs>
                <a:gs pos="80000">
                  <a:schemeClr val="accent1">
                    <a:shade val="70000"/>
                    <a:shade val="93000"/>
                    <a:satMod val="130000"/>
                  </a:schemeClr>
                </a:gs>
                <a:gs pos="100000">
                  <a:schemeClr val="accent1">
                    <a:shade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2.4083351319158577E-2"/>
                  <c:y val="-6.4726707406584036E-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edad'!$C$5:$C$23</c15:sqref>
                  </c15:fullRef>
                </c:ext>
              </c:extLst>
              <c:f>'V.4.7. Accid x rango de edad'!$C$18:$C$23</c:f>
              <c:numCache>
                <c:formatCode>_(* #,##0_);_(* \(#,##0\);_(* "-"??_);_(@_)</c:formatCode>
                <c:ptCount val="6"/>
                <c:pt idx="0">
                  <c:v>12952</c:v>
                </c:pt>
                <c:pt idx="1">
                  <c:v>15071</c:v>
                </c:pt>
                <c:pt idx="2">
                  <c:v>16256</c:v>
                </c:pt>
                <c:pt idx="3">
                  <c:v>16181</c:v>
                </c:pt>
                <c:pt idx="4">
                  <c:v>17101</c:v>
                </c:pt>
                <c:pt idx="5">
                  <c:v>2853</c:v>
                </c:pt>
              </c:numCache>
            </c:numRef>
          </c:val>
          <c:extLst>
            <c:ext xmlns:c16="http://schemas.microsoft.com/office/drawing/2014/chart" uri="{C3380CC4-5D6E-409C-BE32-E72D297353CC}">
              <c16:uniqueId val="{00000001-84C1-4003-950A-51039B32AD67}"/>
            </c:ext>
          </c:extLst>
        </c:ser>
        <c:ser>
          <c:idx val="2"/>
          <c:order val="2"/>
          <c:tx>
            <c:strRef>
              <c:f>'V.4.7. Accid x rango de edad'!$D$4</c:f>
              <c:strCache>
                <c:ptCount val="1"/>
                <c:pt idx="0">
                  <c:v>30 - 39</c:v>
                </c:pt>
              </c:strCache>
            </c:strRef>
          </c:tx>
          <c:spPr>
            <a:gradFill rotWithShape="1">
              <a:gsLst>
                <a:gs pos="0">
                  <a:schemeClr val="accent1">
                    <a:shade val="90000"/>
                    <a:shade val="51000"/>
                    <a:satMod val="130000"/>
                  </a:schemeClr>
                </a:gs>
                <a:gs pos="80000">
                  <a:schemeClr val="accent1">
                    <a:shade val="90000"/>
                    <a:shade val="93000"/>
                    <a:satMod val="130000"/>
                  </a:schemeClr>
                </a:gs>
                <a:gs pos="100000">
                  <a:schemeClr val="accent1">
                    <a:shade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edad'!$D$5:$D$23</c15:sqref>
                  </c15:fullRef>
                </c:ext>
              </c:extLst>
              <c:f>'V.4.7. Accid x rango de edad'!$D$18:$D$23</c:f>
              <c:numCache>
                <c:formatCode>_(* #,##0_);_(* \(#,##0\);_(* "-"??_);_(@_)</c:formatCode>
                <c:ptCount val="6"/>
                <c:pt idx="0">
                  <c:v>12784</c:v>
                </c:pt>
                <c:pt idx="1">
                  <c:v>15016</c:v>
                </c:pt>
                <c:pt idx="2">
                  <c:v>15489</c:v>
                </c:pt>
                <c:pt idx="3">
                  <c:v>14600</c:v>
                </c:pt>
                <c:pt idx="4">
                  <c:v>15917</c:v>
                </c:pt>
                <c:pt idx="5">
                  <c:v>2413</c:v>
                </c:pt>
              </c:numCache>
            </c:numRef>
          </c:val>
          <c:extLst>
            <c:ext xmlns:c16="http://schemas.microsoft.com/office/drawing/2014/chart" uri="{C3380CC4-5D6E-409C-BE32-E72D297353CC}">
              <c16:uniqueId val="{00000002-84C1-4003-950A-51039B32AD67}"/>
            </c:ext>
          </c:extLst>
        </c:ser>
        <c:ser>
          <c:idx val="3"/>
          <c:order val="3"/>
          <c:tx>
            <c:strRef>
              <c:f>'V.4.7. Accid x rango de edad'!$E$4</c:f>
              <c:strCache>
                <c:ptCount val="1"/>
                <c:pt idx="0">
                  <c:v>40 - 49</c:v>
                </c:pt>
              </c:strCache>
            </c:strRef>
          </c:tx>
          <c:spPr>
            <a:gradFill rotWithShape="1">
              <a:gsLst>
                <a:gs pos="0">
                  <a:schemeClr val="accent1">
                    <a:tint val="90000"/>
                    <a:shade val="51000"/>
                    <a:satMod val="130000"/>
                  </a:schemeClr>
                </a:gs>
                <a:gs pos="80000">
                  <a:schemeClr val="accent1">
                    <a:tint val="90000"/>
                    <a:shade val="93000"/>
                    <a:satMod val="130000"/>
                  </a:schemeClr>
                </a:gs>
                <a:gs pos="100000">
                  <a:schemeClr val="accent1">
                    <a:tint val="9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6.9857577338997712E-3"/>
                  <c:y val="-3.6429167485922983E-3"/>
                </c:manualLayout>
              </c:layout>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edad'!$E$5:$E$23</c15:sqref>
                  </c15:fullRef>
                </c:ext>
              </c:extLst>
              <c:f>'V.4.7. Accid x rango de edad'!$E$18:$E$23</c:f>
              <c:numCache>
                <c:formatCode>_(* #,##0_);_(* \(#,##0\);_(* "-"??_);_(@_)</c:formatCode>
                <c:ptCount val="6"/>
                <c:pt idx="0">
                  <c:v>8100</c:v>
                </c:pt>
                <c:pt idx="1">
                  <c:v>9465</c:v>
                </c:pt>
                <c:pt idx="2">
                  <c:v>9689</c:v>
                </c:pt>
                <c:pt idx="3">
                  <c:v>8845</c:v>
                </c:pt>
                <c:pt idx="4">
                  <c:v>9352</c:v>
                </c:pt>
                <c:pt idx="5">
                  <c:v>1467</c:v>
                </c:pt>
              </c:numCache>
            </c:numRef>
          </c:val>
          <c:extLst>
            <c:ext xmlns:c16="http://schemas.microsoft.com/office/drawing/2014/chart" uri="{C3380CC4-5D6E-409C-BE32-E72D297353CC}">
              <c16:uniqueId val="{00000003-84C1-4003-950A-51039B32AD67}"/>
            </c:ext>
          </c:extLst>
        </c:ser>
        <c:ser>
          <c:idx val="4"/>
          <c:order val="4"/>
          <c:tx>
            <c:strRef>
              <c:f>'V.4.7. Accid x rango de edad'!$F$4</c:f>
              <c:strCache>
                <c:ptCount val="1"/>
                <c:pt idx="0">
                  <c:v>50 - 59</c:v>
                </c:pt>
              </c:strCache>
            </c:strRef>
          </c:tx>
          <c:spPr>
            <a:gradFill rotWithShape="1">
              <a:gsLst>
                <a:gs pos="0">
                  <a:schemeClr val="accent1">
                    <a:tint val="70000"/>
                    <a:shade val="51000"/>
                    <a:satMod val="130000"/>
                  </a:schemeClr>
                </a:gs>
                <a:gs pos="80000">
                  <a:schemeClr val="accent1">
                    <a:tint val="70000"/>
                    <a:shade val="93000"/>
                    <a:satMod val="130000"/>
                  </a:schemeClr>
                </a:gs>
                <a:gs pos="100000">
                  <a:schemeClr val="accent1">
                    <a:tint val="7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5"/>
              <c:layout>
                <c:manualLayout>
                  <c:x val="-7.7096961201813142E-4"/>
                  <c:y val="1.636091088043446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edad'!$F$5:$F$23</c15:sqref>
                  </c15:fullRef>
                </c:ext>
              </c:extLst>
              <c:f>'V.4.7. Accid x rango de edad'!$F$18:$F$23</c:f>
              <c:numCache>
                <c:formatCode>_(* #,##0_);_(* \(#,##0\);_(* "-"??_);_(@_)</c:formatCode>
                <c:ptCount val="6"/>
                <c:pt idx="0">
                  <c:v>4681</c:v>
                </c:pt>
                <c:pt idx="1">
                  <c:v>5623</c:v>
                </c:pt>
                <c:pt idx="2">
                  <c:v>5679</c:v>
                </c:pt>
                <c:pt idx="3">
                  <c:v>4967</c:v>
                </c:pt>
                <c:pt idx="4">
                  <c:v>5509</c:v>
                </c:pt>
                <c:pt idx="5">
                  <c:v>820</c:v>
                </c:pt>
              </c:numCache>
            </c:numRef>
          </c:val>
          <c:extLst>
            <c:ext xmlns:c16="http://schemas.microsoft.com/office/drawing/2014/chart" uri="{C3380CC4-5D6E-409C-BE32-E72D297353CC}">
              <c16:uniqueId val="{00000004-84C1-4003-950A-51039B32AD67}"/>
            </c:ext>
          </c:extLst>
        </c:ser>
        <c:ser>
          <c:idx val="5"/>
          <c:order val="5"/>
          <c:tx>
            <c:strRef>
              <c:f>'V.4.7. Accid x rango de edad'!$G$4</c:f>
              <c:strCache>
                <c:ptCount val="1"/>
                <c:pt idx="0">
                  <c:v>Mayor o igual a 60 años</c:v>
                </c:pt>
              </c:strCache>
            </c:strRef>
          </c:tx>
          <c:spPr>
            <a:gradFill rotWithShape="1">
              <a:gsLst>
                <a:gs pos="0">
                  <a:schemeClr val="accent1">
                    <a:tint val="50000"/>
                    <a:shade val="51000"/>
                    <a:satMod val="130000"/>
                  </a:schemeClr>
                </a:gs>
                <a:gs pos="80000">
                  <a:schemeClr val="accent1">
                    <a:tint val="50000"/>
                    <a:shade val="93000"/>
                    <a:satMod val="130000"/>
                  </a:schemeClr>
                </a:gs>
                <a:gs pos="100000">
                  <a:schemeClr val="accent1">
                    <a:tint val="50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dLbl>
              <c:idx val="4"/>
              <c:layout>
                <c:manualLayout>
                  <c:x val="9.7483767417547544E-3"/>
                  <c:y val="1.500097388212329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4EE-4EE1-80DA-72770E2C693D}"/>
                </c:ext>
              </c:extLst>
            </c:dLbl>
            <c:dLbl>
              <c:idx val="5"/>
              <c:layout>
                <c:manualLayout>
                  <c:x val="9.211384466511768E-3"/>
                  <c:y val="-3.72992719094246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EB7-4852-8F78-01DE5006C38A}"/>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'V.4.7. Accid x rango de edad'!$A$5:$A$23</c15:sqref>
                  </c15:fullRef>
                </c:ext>
              </c:extLst>
              <c:f>'V.4.7. Accid x rango de edad'!$A$18:$A$23</c:f>
              <c:strCache>
                <c:ptCount val="6"/>
                <c:pt idx="0">
                  <c:v>2020</c:v>
                </c:pt>
                <c:pt idx="1">
                  <c:v>2021</c:v>
                </c:pt>
                <c:pt idx="2">
                  <c:v>2022</c:v>
                </c:pt>
                <c:pt idx="3">
                  <c:v>2023</c:v>
                </c:pt>
                <c:pt idx="4">
                  <c:v>2024</c:v>
                </c:pt>
                <c:pt idx="5">
                  <c:v>Feb.2025</c:v>
                </c:pt>
              </c:strCache>
            </c:strRef>
          </c:cat>
          <c:val>
            <c:numRef>
              <c:extLst>
                <c:ext xmlns:c15="http://schemas.microsoft.com/office/drawing/2012/chart" uri="{02D57815-91ED-43cb-92C2-25804820EDAC}">
                  <c15:fullRef>
                    <c15:sqref>'V.4.7. Accid x rango de edad'!$G$5:$G$23</c15:sqref>
                  </c15:fullRef>
                </c:ext>
              </c:extLst>
              <c:f>'V.4.7. Accid x rango de edad'!$G$18:$G$23</c:f>
              <c:numCache>
                <c:formatCode>_(* #,##0_);_(* \(#,##0\);_(* "-"??_);_(@_)</c:formatCode>
                <c:ptCount val="6"/>
                <c:pt idx="0">
                  <c:v>1544</c:v>
                </c:pt>
                <c:pt idx="1">
                  <c:v>2140</c:v>
                </c:pt>
                <c:pt idx="2">
                  <c:v>2319</c:v>
                </c:pt>
                <c:pt idx="3">
                  <c:v>2047</c:v>
                </c:pt>
                <c:pt idx="4">
                  <c:v>2173</c:v>
                </c:pt>
                <c:pt idx="5">
                  <c:v>360</c:v>
                </c:pt>
              </c:numCache>
            </c:numRef>
          </c:val>
          <c:extLst>
            <c:ext xmlns:c16="http://schemas.microsoft.com/office/drawing/2014/chart" uri="{C3380CC4-5D6E-409C-BE32-E72D297353CC}">
              <c16:uniqueId val="{00000005-84C1-4003-950A-51039B32AD67}"/>
            </c:ext>
          </c:extLst>
        </c:ser>
        <c:dLbls>
          <c:showLegendKey val="0"/>
          <c:showVal val="0"/>
          <c:showCatName val="0"/>
          <c:showSerName val="0"/>
          <c:showPercent val="0"/>
          <c:showBubbleSize val="0"/>
        </c:dLbls>
        <c:gapWidth val="31"/>
        <c:overlap val="100"/>
        <c:axId val="436873832"/>
        <c:axId val="436874224"/>
      </c:barChart>
      <c:catAx>
        <c:axId val="436873832"/>
        <c:scaling>
          <c:orientation val="minMax"/>
        </c:scaling>
        <c:delete val="0"/>
        <c:axPos val="l"/>
        <c:numFmt formatCode="General"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6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36874224"/>
        <c:crosses val="autoZero"/>
        <c:auto val="1"/>
        <c:lblAlgn val="ctr"/>
        <c:lblOffset val="100"/>
        <c:noMultiLvlLbl val="0"/>
      </c:catAx>
      <c:valAx>
        <c:axId val="436874224"/>
        <c:scaling>
          <c:orientation val="minMax"/>
        </c:scaling>
        <c:delete val="1"/>
        <c:axPos val="b"/>
        <c:numFmt formatCode="_(* #,##0_);_(* \(#,##0\);_(* &quot;-&quot;??_);_(@_)" sourceLinked="1"/>
        <c:majorTickMark val="out"/>
        <c:minorTickMark val="none"/>
        <c:tickLblPos val="nextTo"/>
        <c:crossAx val="436873832"/>
        <c:crosses val="autoZero"/>
        <c:crossBetween val="between"/>
      </c:valAx>
      <c:spPr>
        <a:solidFill>
          <a:schemeClr val="bg1"/>
        </a:solidFill>
        <a:ln>
          <a:noFill/>
        </a:ln>
        <a:effectLst/>
      </c:spPr>
    </c:plotArea>
    <c:legend>
      <c:legendPos val="t"/>
      <c:layout>
        <c:manualLayout>
          <c:xMode val="edge"/>
          <c:yMode val="edge"/>
          <c:x val="4.6741434890095988E-2"/>
          <c:y val="2.3821330966729882E-2"/>
          <c:w val="0.86350236954084636"/>
          <c:h val="4.0253941037028666E-2"/>
        </c:manualLayout>
      </c:layout>
      <c:overlay val="0"/>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6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8063471216507109E-2"/>
          <c:y val="0.12557423017393352"/>
          <c:w val="0.89052275263776293"/>
          <c:h val="0.71102871500436138"/>
        </c:manualLayout>
      </c:layout>
      <c:barChart>
        <c:barDir val="col"/>
        <c:grouping val="clustered"/>
        <c:varyColors val="0"/>
        <c:ser>
          <c:idx val="0"/>
          <c:order val="0"/>
          <c:tx>
            <c:strRef>
              <c:f>'VII.2.CBSS-Tramit.'!$D$4</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mn-lt"/>
                    <a:ea typeface="+mn-ea"/>
                    <a:cs typeface="+mn-cs"/>
                  </a:defRPr>
                </a:pPr>
                <a:endParaRPr lang="es-D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'VII.2.CBSS-Tramit.'!$A$5:$A$8</c:f>
              <c:strCache>
                <c:ptCount val="4"/>
                <c:pt idx="0">
                  <c:v>Introducción </c:v>
                </c:pt>
                <c:pt idx="1">
                  <c:v>Gestiones realizadas  </c:v>
                </c:pt>
                <c:pt idx="2">
                  <c:v>Atención a usuarios </c:v>
                </c:pt>
                <c:pt idx="3">
                  <c:v>Expedientes concluidos </c:v>
                </c:pt>
              </c:strCache>
            </c:strRef>
          </c:cat>
          <c:val>
            <c:numRef>
              <c:f>'VII.2.CBSS-Tramit.'!$D$5:$D$8</c:f>
              <c:numCache>
                <c:formatCode>_(* #,##0_);_(* \(#,##0\);_(* "-"_);_(@_)</c:formatCode>
                <c:ptCount val="4"/>
                <c:pt idx="0">
                  <c:v>3361</c:v>
                </c:pt>
                <c:pt idx="1">
                  <c:v>16512</c:v>
                </c:pt>
                <c:pt idx="2">
                  <c:v>2753</c:v>
                </c:pt>
                <c:pt idx="3">
                  <c:v>2037</c:v>
                </c:pt>
              </c:numCache>
            </c:numRef>
          </c:val>
          <c:extLst>
            <c:ext xmlns:c16="http://schemas.microsoft.com/office/drawing/2014/chart" uri="{C3380CC4-5D6E-409C-BE32-E72D297353CC}">
              <c16:uniqueId val="{00000000-C248-45B2-B142-D1C79A4DF18C}"/>
            </c:ext>
          </c:extLst>
        </c:ser>
        <c:dLbls>
          <c:showLegendKey val="0"/>
          <c:showVal val="0"/>
          <c:showCatName val="0"/>
          <c:showSerName val="0"/>
          <c:showPercent val="0"/>
          <c:showBubbleSize val="0"/>
        </c:dLbls>
        <c:gapWidth val="219"/>
        <c:overlap val="-27"/>
        <c:axId val="710164591"/>
        <c:axId val="710165423"/>
      </c:barChart>
      <c:catAx>
        <c:axId val="71016459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ysClr val="windowText" lastClr="000000"/>
                </a:solidFill>
                <a:latin typeface="+mn-lt"/>
                <a:ea typeface="+mn-ea"/>
                <a:cs typeface="+mn-cs"/>
              </a:defRPr>
            </a:pPr>
            <a:endParaRPr lang="es-DO"/>
          </a:p>
        </c:txPr>
        <c:crossAx val="710165423"/>
        <c:crosses val="autoZero"/>
        <c:auto val="1"/>
        <c:lblAlgn val="ctr"/>
        <c:lblOffset val="100"/>
        <c:noMultiLvlLbl val="0"/>
      </c:catAx>
      <c:valAx>
        <c:axId val="710165423"/>
        <c:scaling>
          <c:orientation val="minMax"/>
        </c:scaling>
        <c:delete val="1"/>
        <c:axPos val="l"/>
        <c:numFmt formatCode="_(* #,##0_);_(* \(#,##0\);_(* &quot;-&quot;_);_(@_)" sourceLinked="1"/>
        <c:majorTickMark val="none"/>
        <c:minorTickMark val="none"/>
        <c:tickLblPos val="nextTo"/>
        <c:crossAx val="710164591"/>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DO"/>
    </a:p>
  </c:txPr>
  <c:printSettings>
    <c:headerFooter/>
    <c:pageMargins b="0.75" l="0.7" r="0.7" t="0.75" header="0.3" footer="0.3"/>
    <c:pageSetup/>
  </c:printSettings>
  <c:userShapes r:id="rId3"/>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r>
              <a:rPr lang="es-DO" sz="3200" b="1">
                <a:solidFill>
                  <a:sysClr val="windowText" lastClr="000000"/>
                </a:solidFill>
              </a:rPr>
              <a:t>Ejecución CMISS desde España</a:t>
            </a:r>
          </a:p>
        </c:rich>
      </c:tx>
      <c:overlay val="0"/>
      <c:spPr>
        <a:noFill/>
        <a:ln>
          <a:noFill/>
        </a:ln>
        <a:effectLst/>
      </c:spPr>
      <c:txPr>
        <a:bodyPr rot="0" spcFirstLastPara="1" vertOverflow="ellipsis" vert="horz" wrap="square" anchor="ctr" anchorCtr="1"/>
        <a:lstStyle/>
        <a:p>
          <a:pP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5552309465888856"/>
          <c:y val="0.35747983855079818"/>
          <c:w val="0.36562636351953903"/>
          <c:h val="0.57132618862144458"/>
        </c:manualLayout>
      </c:layout>
      <c:pieChart>
        <c:varyColors val="1"/>
        <c:ser>
          <c:idx val="0"/>
          <c:order val="0"/>
          <c:explosion val="13"/>
          <c:dPt>
            <c:idx val="0"/>
            <c:bubble3D val="0"/>
            <c:spPr>
              <a:solidFill>
                <a:schemeClr val="accent3">
                  <a:shade val="47000"/>
                </a:schemeClr>
              </a:solidFill>
              <a:ln w="19050">
                <a:solidFill>
                  <a:schemeClr val="lt1"/>
                </a:solidFill>
              </a:ln>
              <a:effectLst/>
            </c:spPr>
            <c:extLst>
              <c:ext xmlns:c16="http://schemas.microsoft.com/office/drawing/2014/chart" uri="{C3380CC4-5D6E-409C-BE32-E72D297353CC}">
                <c16:uniqueId val="{00000003-88B5-4A5F-B4E1-FF6F86246860}"/>
              </c:ext>
            </c:extLst>
          </c:dPt>
          <c:dPt>
            <c:idx val="1"/>
            <c:bubble3D val="0"/>
            <c:spPr>
              <a:solidFill>
                <a:schemeClr val="accent3">
                  <a:shade val="65000"/>
                </a:schemeClr>
              </a:solidFill>
              <a:ln w="19050">
                <a:solidFill>
                  <a:schemeClr val="lt1"/>
                </a:solidFill>
              </a:ln>
              <a:effectLst/>
            </c:spPr>
            <c:extLst>
              <c:ext xmlns:c16="http://schemas.microsoft.com/office/drawing/2014/chart" uri="{C3380CC4-5D6E-409C-BE32-E72D297353CC}">
                <c16:uniqueId val="{00000004-88B5-4A5F-B4E1-FF6F86246860}"/>
              </c:ext>
            </c:extLst>
          </c:dPt>
          <c:dPt>
            <c:idx val="2"/>
            <c:bubble3D val="0"/>
            <c:spPr>
              <a:solidFill>
                <a:schemeClr val="accent3">
                  <a:shade val="82000"/>
                </a:schemeClr>
              </a:solidFill>
              <a:ln w="19050">
                <a:solidFill>
                  <a:schemeClr val="lt1"/>
                </a:solidFill>
              </a:ln>
              <a:effectLst/>
            </c:spPr>
            <c:extLst>
              <c:ext xmlns:c16="http://schemas.microsoft.com/office/drawing/2014/chart" uri="{C3380CC4-5D6E-409C-BE32-E72D297353CC}">
                <c16:uniqueId val="{00000005-88B5-4A5F-B4E1-FF6F86246860}"/>
              </c:ext>
            </c:extLst>
          </c:dPt>
          <c:dPt>
            <c:idx val="3"/>
            <c:bubble3D val="0"/>
            <c:spPr>
              <a:solidFill>
                <a:schemeClr val="accent3"/>
              </a:solidFill>
              <a:ln w="19050">
                <a:solidFill>
                  <a:schemeClr val="lt1"/>
                </a:solidFill>
              </a:ln>
              <a:effectLst/>
            </c:spPr>
            <c:extLst>
              <c:ext xmlns:c16="http://schemas.microsoft.com/office/drawing/2014/chart" uri="{C3380CC4-5D6E-409C-BE32-E72D297353CC}">
                <c16:uniqueId val="{00000006-88B5-4A5F-B4E1-FF6F86246860}"/>
              </c:ext>
            </c:extLst>
          </c:dPt>
          <c:dPt>
            <c:idx val="4"/>
            <c:bubble3D val="0"/>
            <c:spPr>
              <a:solidFill>
                <a:schemeClr val="accent3">
                  <a:tint val="83000"/>
                </a:schemeClr>
              </a:solidFill>
              <a:ln w="19050">
                <a:solidFill>
                  <a:schemeClr val="lt1"/>
                </a:solidFill>
              </a:ln>
              <a:effectLst/>
            </c:spPr>
            <c:extLst>
              <c:ext xmlns:c16="http://schemas.microsoft.com/office/drawing/2014/chart" uri="{C3380CC4-5D6E-409C-BE32-E72D297353CC}">
                <c16:uniqueId val="{00000001-88B5-4A5F-B4E1-FF6F86246860}"/>
              </c:ext>
            </c:extLst>
          </c:dPt>
          <c:dPt>
            <c:idx val="5"/>
            <c:bubble3D val="0"/>
            <c:spPr>
              <a:solidFill>
                <a:schemeClr val="accent3">
                  <a:tint val="65000"/>
                </a:schemeClr>
              </a:solidFill>
              <a:ln w="19050">
                <a:solidFill>
                  <a:schemeClr val="lt1"/>
                </a:solidFill>
              </a:ln>
              <a:effectLst/>
            </c:spPr>
            <c:extLst>
              <c:ext xmlns:c16="http://schemas.microsoft.com/office/drawing/2014/chart" uri="{C3380CC4-5D6E-409C-BE32-E72D297353CC}">
                <c16:uniqueId val="{00000007-88B5-4A5F-B4E1-FF6F86246860}"/>
              </c:ext>
            </c:extLst>
          </c:dPt>
          <c:dPt>
            <c:idx val="6"/>
            <c:bubble3D val="0"/>
            <c:spPr>
              <a:solidFill>
                <a:schemeClr val="accent3">
                  <a:tint val="48000"/>
                </a:schemeClr>
              </a:solidFill>
              <a:ln w="19050">
                <a:solidFill>
                  <a:schemeClr val="lt1"/>
                </a:solidFill>
              </a:ln>
              <a:effectLst/>
            </c:spPr>
            <c:extLst>
              <c:ext xmlns:c16="http://schemas.microsoft.com/office/drawing/2014/chart" uri="{C3380CC4-5D6E-409C-BE32-E72D297353CC}">
                <c16:uniqueId val="{00000002-88B5-4A5F-B4E1-FF6F86246860}"/>
              </c:ext>
            </c:extLst>
          </c:dPt>
          <c:dLbls>
            <c:dLbl>
              <c:idx val="0"/>
              <c:layout>
                <c:manualLayout>
                  <c:x val="-0.23885356982672032"/>
                  <c:y val="-2.7682044648398983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3-88B5-4A5F-B4E1-FF6F86246860}"/>
                </c:ext>
              </c:extLst>
            </c:dLbl>
            <c:dLbl>
              <c:idx val="1"/>
              <c:layout>
                <c:manualLayout>
                  <c:x val="-0.12311343959848145"/>
                  <c:y val="-0.177651072469927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4-88B5-4A5F-B4E1-FF6F86246860}"/>
                </c:ext>
              </c:extLst>
            </c:dLbl>
            <c:dLbl>
              <c:idx val="2"/>
              <c:layout>
                <c:manualLayout>
                  <c:x val="2.2505472239243457E-2"/>
                  <c:y val="-7.4966030012879784E-2"/>
                </c:manualLayout>
              </c:layout>
              <c:showLegendKey val="1"/>
              <c:showVal val="1"/>
              <c:showCatName val="1"/>
              <c:showSerName val="0"/>
              <c:showPercent val="1"/>
              <c:showBubbleSize val="0"/>
              <c:separator> </c:separator>
              <c:extLst>
                <c:ext xmlns:c15="http://schemas.microsoft.com/office/drawing/2012/chart" uri="{CE6537A1-D6FC-4f65-9D91-7224C49458BB}">
                  <c15:layout>
                    <c:manualLayout>
                      <c:w val="0.25932728570616365"/>
                      <c:h val="0.17931400197202998"/>
                    </c:manualLayout>
                  </c15:layout>
                </c:ext>
                <c:ext xmlns:c16="http://schemas.microsoft.com/office/drawing/2014/chart" uri="{C3380CC4-5D6E-409C-BE32-E72D297353CC}">
                  <c16:uniqueId val="{00000005-88B5-4A5F-B4E1-FF6F86246860}"/>
                </c:ext>
              </c:extLst>
            </c:dLbl>
            <c:dLbl>
              <c:idx val="3"/>
              <c:layout>
                <c:manualLayout>
                  <c:x val="8.0820846233846957E-2"/>
                  <c:y val="7.8650593351209219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88B5-4A5F-B4E1-FF6F86246860}"/>
                </c:ext>
              </c:extLst>
            </c:dLbl>
            <c:dLbl>
              <c:idx val="4"/>
              <c:layout>
                <c:manualLayout>
                  <c:x val="7.2186179318883881E-2"/>
                  <c:y val="-8.3798847971648497E-4"/>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88B5-4A5F-B4E1-FF6F86246860}"/>
                </c:ext>
              </c:extLst>
            </c:dLbl>
            <c:dLbl>
              <c:idx val="5"/>
              <c:layout>
                <c:manualLayout>
                  <c:x val="7.3828838148061585E-2"/>
                  <c:y val="-1.972651286821012E-3"/>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88B5-4A5F-B4E1-FF6F86246860}"/>
                </c:ext>
              </c:extLst>
            </c:dLbl>
            <c:dLbl>
              <c:idx val="6"/>
              <c:layout>
                <c:manualLayout>
                  <c:x val="-4.1866961930487605E-2"/>
                  <c:y val="-5.6274785633177074E-2"/>
                </c:manualLayout>
              </c:layou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88B5-4A5F-B4E1-FF6F86246860}"/>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'VII.3.CBSS-Benef'!$A$5:$A$11</c:f>
              <c:strCache>
                <c:ptCount val="7"/>
                <c:pt idx="0">
                  <c:v>Pensión por Invalidez (incapacidad)</c:v>
                </c:pt>
                <c:pt idx="1">
                  <c:v>Pensión por Vejez (Jubilación)</c:v>
                </c:pt>
                <c:pt idx="2">
                  <c:v>Pensión por Supervivencia (Viudedad/Orfandad)</c:v>
                </c:pt>
                <c:pt idx="3">
                  <c:v>Certificación de Períodos cotizados</c:v>
                </c:pt>
                <c:pt idx="4">
                  <c:v>Reiteraciones </c:v>
                </c:pt>
                <c:pt idx="5">
                  <c:v>Deposito de documentos requeridos</c:v>
                </c:pt>
                <c:pt idx="6">
                  <c:v>Certificación de legislación aplicable (Desplazados)</c:v>
                </c:pt>
              </c:strCache>
            </c:strRef>
          </c:cat>
          <c:val>
            <c:numRef>
              <c:f>'VII.3.CBSS-Benef'!$C$5:$C$11</c:f>
              <c:numCache>
                <c:formatCode>General</c:formatCode>
                <c:ptCount val="7"/>
                <c:pt idx="0">
                  <c:v>28</c:v>
                </c:pt>
                <c:pt idx="1">
                  <c:v>45</c:v>
                </c:pt>
                <c:pt idx="2">
                  <c:v>3</c:v>
                </c:pt>
                <c:pt idx="3">
                  <c:v>16</c:v>
                </c:pt>
                <c:pt idx="4">
                  <c:v>60</c:v>
                </c:pt>
                <c:pt idx="5">
                  <c:v>29</c:v>
                </c:pt>
                <c:pt idx="6">
                  <c:v>251</c:v>
                </c:pt>
              </c:numCache>
            </c:numRef>
          </c:val>
          <c:extLst>
            <c:ext xmlns:c16="http://schemas.microsoft.com/office/drawing/2014/chart" uri="{C3380CC4-5D6E-409C-BE32-E72D297353CC}">
              <c16:uniqueId val="{00000000-88B5-4A5F-B4E1-FF6F86246860}"/>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r>
              <a:rPr lang="en-US" sz="3200" b="1">
                <a:solidFill>
                  <a:sysClr val="windowText" lastClr="000000"/>
                </a:solidFill>
              </a:rPr>
              <a:t>Ejecución CMISS Desde Rep.</a:t>
            </a:r>
            <a:r>
              <a:rPr lang="en-US" sz="3200" b="1" baseline="0">
                <a:solidFill>
                  <a:sysClr val="windowText" lastClr="000000"/>
                </a:solidFill>
              </a:rPr>
              <a:t> </a:t>
            </a:r>
            <a:r>
              <a:rPr lang="en-US" sz="3200" b="1">
                <a:solidFill>
                  <a:sysClr val="windowText" lastClr="000000"/>
                </a:solidFill>
              </a:rPr>
              <a:t>Dominicana</a:t>
            </a:r>
          </a:p>
        </c:rich>
      </c:tx>
      <c:layout>
        <c:manualLayout>
          <c:xMode val="edge"/>
          <c:yMode val="edge"/>
          <c:x val="0.18459990619581221"/>
          <c:y val="1.4923571883621357E-2"/>
        </c:manualLayout>
      </c:layout>
      <c:overlay val="0"/>
      <c:spPr>
        <a:noFill/>
        <a:ln>
          <a:noFill/>
        </a:ln>
        <a:effectLst/>
      </c:spPr>
      <c:txPr>
        <a:bodyPr rot="0" spcFirstLastPara="1" vertOverflow="ellipsis" vert="horz" wrap="square" anchor="ctr" anchorCtr="1"/>
        <a:lstStyle/>
        <a:p>
          <a:pPr algn="ctr">
            <a:defRPr sz="3200" b="1" i="0" u="none" strike="noStrike" kern="1200" spc="0" baseline="0">
              <a:solidFill>
                <a:sysClr val="windowText" lastClr="000000"/>
              </a:solidFill>
              <a:latin typeface="+mn-lt"/>
              <a:ea typeface="+mn-ea"/>
              <a:cs typeface="+mn-cs"/>
            </a:defRPr>
          </a:pPr>
          <a:endParaRPr lang="es-DO"/>
        </a:p>
      </c:txPr>
    </c:title>
    <c:autoTitleDeleted val="0"/>
    <c:plotArea>
      <c:layout>
        <c:manualLayout>
          <c:layoutTarget val="inner"/>
          <c:xMode val="edge"/>
          <c:yMode val="edge"/>
          <c:x val="0.29500364657641026"/>
          <c:y val="0.37129039224531596"/>
          <c:w val="0.32530785418886216"/>
          <c:h val="0.50129251941549591"/>
        </c:manualLayout>
      </c:layout>
      <c:pieChart>
        <c:varyColors val="1"/>
        <c:ser>
          <c:idx val="0"/>
          <c:order val="0"/>
          <c:tx>
            <c:strRef>
              <c:f>'VII.3.CBSS-Benef'!$G$4</c:f>
              <c:strCache>
                <c:ptCount val="1"/>
                <c:pt idx="0">
                  <c:v>Feb.25</c:v>
                </c:pt>
              </c:strCache>
            </c:strRef>
          </c:tx>
          <c:explosion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03-AB84-4816-903B-4EE36685258D}"/>
              </c:ext>
            </c:extLst>
          </c:dPt>
          <c:dPt>
            <c:idx val="1"/>
            <c:bubble3D val="0"/>
            <c:spPr>
              <a:solidFill>
                <a:schemeClr val="accent3"/>
              </a:solidFill>
              <a:ln w="19050">
                <a:solidFill>
                  <a:schemeClr val="lt1"/>
                </a:solidFill>
              </a:ln>
              <a:effectLst/>
            </c:spPr>
            <c:extLst>
              <c:ext xmlns:c16="http://schemas.microsoft.com/office/drawing/2014/chart" uri="{C3380CC4-5D6E-409C-BE32-E72D297353CC}">
                <c16:uniqueId val="{00000001-AB84-4816-903B-4EE36685258D}"/>
              </c:ext>
            </c:extLst>
          </c:dPt>
          <c:dPt>
            <c:idx val="2"/>
            <c:bubble3D val="0"/>
            <c:spPr>
              <a:solidFill>
                <a:schemeClr val="accent5"/>
              </a:solidFill>
              <a:ln w="19050">
                <a:solidFill>
                  <a:schemeClr val="lt1"/>
                </a:solidFill>
              </a:ln>
              <a:effectLst/>
            </c:spPr>
            <c:extLst>
              <c:ext xmlns:c16="http://schemas.microsoft.com/office/drawing/2014/chart" uri="{C3380CC4-5D6E-409C-BE32-E72D297353CC}">
                <c16:uniqueId val="{00000002-AB84-4816-903B-4EE36685258D}"/>
              </c:ext>
            </c:extLst>
          </c:dPt>
          <c:dPt>
            <c:idx val="3"/>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8-AB84-4816-903B-4EE36685258D}"/>
              </c:ext>
            </c:extLst>
          </c:dPt>
          <c:dPt>
            <c:idx val="4"/>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07-AB84-4816-903B-4EE36685258D}"/>
              </c:ext>
            </c:extLst>
          </c:dPt>
          <c:dPt>
            <c:idx val="5"/>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06-AB84-4816-903B-4EE36685258D}"/>
              </c:ext>
            </c:extLst>
          </c:dPt>
          <c:dPt>
            <c:idx val="6"/>
            <c:bubble3D val="0"/>
            <c:spPr>
              <a:solidFill>
                <a:schemeClr val="accent1">
                  <a:lumMod val="80000"/>
                  <a:lumOff val="20000"/>
                </a:schemeClr>
              </a:solidFill>
              <a:ln w="19050">
                <a:solidFill>
                  <a:schemeClr val="lt1"/>
                </a:solidFill>
              </a:ln>
              <a:effectLst/>
            </c:spPr>
            <c:extLst>
              <c:ext xmlns:c16="http://schemas.microsoft.com/office/drawing/2014/chart" uri="{C3380CC4-5D6E-409C-BE32-E72D297353CC}">
                <c16:uniqueId val="{00000005-AB84-4816-903B-4EE36685258D}"/>
              </c:ext>
            </c:extLst>
          </c:dPt>
          <c:dPt>
            <c:idx val="7"/>
            <c:bubble3D val="0"/>
            <c:spPr>
              <a:solidFill>
                <a:schemeClr val="accent3">
                  <a:lumMod val="80000"/>
                  <a:lumOff val="20000"/>
                </a:schemeClr>
              </a:solidFill>
              <a:ln w="19050">
                <a:solidFill>
                  <a:schemeClr val="lt1"/>
                </a:solidFill>
              </a:ln>
              <a:effectLst/>
            </c:spPr>
            <c:extLst>
              <c:ext xmlns:c16="http://schemas.microsoft.com/office/drawing/2014/chart" uri="{C3380CC4-5D6E-409C-BE32-E72D297353CC}">
                <c16:uniqueId val="{00000004-AB84-4816-903B-4EE36685258D}"/>
              </c:ext>
            </c:extLst>
          </c:dPt>
          <c:dLbls>
            <c:dLbl>
              <c:idx val="0"/>
              <c:layout>
                <c:manualLayout>
                  <c:x val="-0.28128414119233036"/>
                  <c:y val="0.13587468377358783"/>
                </c:manualLayout>
              </c:layout>
              <c:dLblPos val="bestFit"/>
              <c:showLegendKey val="1"/>
              <c:showVal val="1"/>
              <c:showCatName val="1"/>
              <c:showSerName val="0"/>
              <c:showPercent val="1"/>
              <c:showBubbleSize val="0"/>
              <c:separator> </c:separator>
              <c:extLst>
                <c:ext xmlns:c15="http://schemas.microsoft.com/office/drawing/2012/chart" uri="{CE6537A1-D6FC-4f65-9D91-7224C49458BB}">
                  <c15:layout>
                    <c:manualLayout>
                      <c:w val="0.22006639556637952"/>
                      <c:h val="0.12113333400158716"/>
                    </c:manualLayout>
                  </c15:layout>
                </c:ext>
                <c:ext xmlns:c16="http://schemas.microsoft.com/office/drawing/2014/chart" uri="{C3380CC4-5D6E-409C-BE32-E72D297353CC}">
                  <c16:uniqueId val="{00000003-AB84-4816-903B-4EE36685258D}"/>
                </c:ext>
              </c:extLst>
            </c:dLbl>
            <c:dLbl>
              <c:idx val="1"/>
              <c:layout>
                <c:manualLayout>
                  <c:x val="-0.21632659592917691"/>
                  <c:y val="-3.0423384441102895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1-AB84-4816-903B-4EE36685258D}"/>
                </c:ext>
              </c:extLst>
            </c:dLbl>
            <c:dLbl>
              <c:idx val="2"/>
              <c:layout>
                <c:manualLayout>
                  <c:x val="-0.14245008065431167"/>
                  <c:y val="-0.15698693954387724"/>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2-AB84-4816-903B-4EE36685258D}"/>
                </c:ext>
              </c:extLst>
            </c:dLbl>
            <c:dLbl>
              <c:idx val="3"/>
              <c:layout>
                <c:manualLayout>
                  <c:x val="1.7754745532344879E-2"/>
                  <c:y val="-0.1367981446638685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8-AB84-4816-903B-4EE36685258D}"/>
                </c:ext>
              </c:extLst>
            </c:dLbl>
            <c:dLbl>
              <c:idx val="4"/>
              <c:layout>
                <c:manualLayout>
                  <c:x val="0.11383107932175386"/>
                  <c:y val="-3.3525823374586712E-2"/>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7-AB84-4816-903B-4EE36685258D}"/>
                </c:ext>
              </c:extLst>
            </c:dLbl>
            <c:dLbl>
              <c:idx val="5"/>
              <c:layout>
                <c:manualLayout>
                  <c:x val="7.3870152776126907E-2"/>
                  <c:y val="0.10625941584922048"/>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6-AB84-4816-903B-4EE36685258D}"/>
                </c:ext>
              </c:extLst>
            </c:dLbl>
            <c:dLbl>
              <c:idx val="6"/>
              <c:layout>
                <c:manualLayout>
                  <c:x val="8.8126391615846206E-2"/>
                  <c:y val="0.2898899174193581"/>
                </c:manualLayout>
              </c:layout>
              <c:dLblPos val="bestFit"/>
              <c:showLegendKey val="1"/>
              <c:showVal val="1"/>
              <c:showCatName val="1"/>
              <c:showSerName val="0"/>
              <c:showPercent val="1"/>
              <c:showBubbleSize val="0"/>
              <c:separator> </c:separator>
              <c:extLst>
                <c:ext xmlns:c15="http://schemas.microsoft.com/office/drawing/2012/chart" uri="{CE6537A1-D6FC-4f65-9D91-7224C49458BB}"/>
                <c:ext xmlns:c16="http://schemas.microsoft.com/office/drawing/2014/chart" uri="{C3380CC4-5D6E-409C-BE32-E72D297353CC}">
                  <c16:uniqueId val="{00000005-AB84-4816-903B-4EE36685258D}"/>
                </c:ext>
              </c:extLst>
            </c:dLbl>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mn-lt"/>
                    <a:ea typeface="+mn-ea"/>
                    <a:cs typeface="+mn-cs"/>
                  </a:defRPr>
                </a:pPr>
                <a:endParaRPr lang="es-DO"/>
              </a:p>
            </c:txPr>
            <c:dLblPos val="bestFit"/>
            <c:showLegendKey val="1"/>
            <c:showVal val="1"/>
            <c:showCatName val="1"/>
            <c:showSerName val="0"/>
            <c:showPercent val="1"/>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'VII.3.CBSS-Benef'!$E$5:$E$12</c:f>
              <c:strCache>
                <c:ptCount val="8"/>
                <c:pt idx="0">
                  <c:v>Pensión por Invalidez (incapacidad)</c:v>
                </c:pt>
                <c:pt idx="1">
                  <c:v>Pensión por Vejez (Jubilación)</c:v>
                </c:pt>
                <c:pt idx="2">
                  <c:v>Pensión por Supervivencia (Viudedad)</c:v>
                </c:pt>
                <c:pt idx="3">
                  <c:v>Pensión por Supervivencia (Orfandad)</c:v>
                </c:pt>
                <c:pt idx="4">
                  <c:v>Certificación de Períodos cotizados</c:v>
                </c:pt>
                <c:pt idx="5">
                  <c:v>Certificación de legislación aplicable (Desplazados)</c:v>
                </c:pt>
                <c:pt idx="6">
                  <c:v>Deposito de documentos requeridos</c:v>
                </c:pt>
                <c:pt idx="7">
                  <c:v>Certificaciones emitidas descentralizadas-centralizadas</c:v>
                </c:pt>
              </c:strCache>
            </c:strRef>
          </c:cat>
          <c:val>
            <c:numRef>
              <c:f>'VII.3.CBSS-Benef'!$G$5:$G$12</c:f>
              <c:numCache>
                <c:formatCode>General</c:formatCode>
                <c:ptCount val="8"/>
                <c:pt idx="0">
                  <c:v>0</c:v>
                </c:pt>
                <c:pt idx="1">
                  <c:v>2</c:v>
                </c:pt>
                <c:pt idx="2">
                  <c:v>4</c:v>
                </c:pt>
                <c:pt idx="3">
                  <c:v>4</c:v>
                </c:pt>
                <c:pt idx="4">
                  <c:v>1</c:v>
                </c:pt>
                <c:pt idx="5">
                  <c:v>3</c:v>
                </c:pt>
                <c:pt idx="6">
                  <c:v>4</c:v>
                </c:pt>
                <c:pt idx="7">
                  <c:v>71</c:v>
                </c:pt>
              </c:numCache>
            </c:numRef>
          </c:val>
          <c:extLst>
            <c:ext xmlns:c16="http://schemas.microsoft.com/office/drawing/2014/chart" uri="{C3380CC4-5D6E-409C-BE32-E72D297353CC}">
              <c16:uniqueId val="{00000000-AB84-4816-903B-4EE36685258D}"/>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bg1"/>
      </a:solidFill>
      <a:round/>
    </a:ln>
    <a:effectLst/>
  </c:spPr>
  <c:txPr>
    <a:bodyPr/>
    <a:lstStyle/>
    <a:p>
      <a:pPr>
        <a:defRPr/>
      </a:pPr>
      <a:endParaRPr lang="es-D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autoTitleDeleted val="1"/>
    <c:plotArea>
      <c:layout>
        <c:manualLayout>
          <c:layoutTarget val="inner"/>
          <c:xMode val="edge"/>
          <c:yMode val="edge"/>
          <c:x val="1.3428716759242305E-2"/>
          <c:y val="0.23131844213072519"/>
          <c:w val="0.9641427237021023"/>
          <c:h val="0.60068090031983912"/>
        </c:manualLayout>
      </c:layout>
      <c:lineChart>
        <c:grouping val="standard"/>
        <c:varyColors val="0"/>
        <c:ser>
          <c:idx val="0"/>
          <c:order val="0"/>
          <c:tx>
            <c:strRef>
              <c:f>'III.1.5.Afil. SFS x sexo'!$J$4</c:f>
              <c:strCache>
                <c:ptCount val="1"/>
                <c:pt idx="0">
                  <c:v>SFS-Hombres </c:v>
                </c:pt>
              </c:strCache>
            </c:strRef>
          </c:tx>
          <c:spPr>
            <a:ln w="28575" cap="rnd" cmpd="sng" algn="ctr">
              <a:solidFill>
                <a:schemeClr val="accent1">
                  <a:shade val="76000"/>
                  <a:shade val="95000"/>
                  <a:satMod val="105000"/>
                </a:schemeClr>
              </a:solidFill>
              <a:prstDash val="solid"/>
              <a:round/>
            </a:ln>
            <a:effectLst/>
          </c:spPr>
          <c:marker>
            <c:symbol val="circle"/>
            <c:size val="18"/>
            <c:spPr>
              <a:solidFill>
                <a:schemeClr val="accent1">
                  <a:shade val="76000"/>
                </a:schemeClr>
              </a:solidFill>
              <a:ln w="9525" cap="flat" cmpd="sng" algn="ctr">
                <a:solidFill>
                  <a:schemeClr val="accent1">
                    <a:shade val="76000"/>
                    <a:shade val="95000"/>
                    <a:satMod val="105000"/>
                  </a:schemeClr>
                </a:solidFill>
                <a:prstDash val="solid"/>
                <a:round/>
              </a:ln>
              <a:effectLst/>
            </c:spPr>
          </c:marker>
          <c:dLbls>
            <c:dLbl>
              <c:idx val="0"/>
              <c:layout>
                <c:manualLayout>
                  <c:x val="-2.5084847067383904E-2"/>
                  <c:y val="-0.113009667036096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E63-4370-A017-7F02129E4DD1}"/>
                </c:ext>
              </c:extLst>
            </c:dLbl>
            <c:dLbl>
              <c:idx val="1"/>
              <c:layout>
                <c:manualLayout>
                  <c:x val="-2.3124225808407634E-2"/>
                  <c:y val="-0.1132918526756122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E63-4370-A017-7F02129E4DD1}"/>
                </c:ext>
              </c:extLst>
            </c:dLbl>
            <c:dLbl>
              <c:idx val="2"/>
              <c:layout>
                <c:manualLayout>
                  <c:x val="-2.2176571987907474E-2"/>
                  <c:y val="-0.12092241750899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E63-4370-A017-7F02129E4DD1}"/>
                </c:ext>
              </c:extLst>
            </c:dLbl>
            <c:dLbl>
              <c:idx val="3"/>
              <c:layout>
                <c:manualLayout>
                  <c:x val="-2.4300563914659182E-2"/>
                  <c:y val="-0.12190154486221391"/>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E63-4370-A017-7F02129E4DD1}"/>
                </c:ext>
              </c:extLst>
            </c:dLbl>
            <c:dLbl>
              <c:idx val="4"/>
              <c:layout>
                <c:manualLayout>
                  <c:x val="-2.4692705491021583E-2"/>
                  <c:y val="-0.1238419972531405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E63-4370-A017-7F02129E4DD1}"/>
                </c:ext>
              </c:extLst>
            </c:dLbl>
            <c:dLbl>
              <c:idx val="5"/>
              <c:layout>
                <c:manualLayout>
                  <c:x val="-2.4692705491021542E-2"/>
                  <c:y val="-0.11220534327030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8E63-4370-A017-7F02129E4DD1}"/>
                </c:ext>
              </c:extLst>
            </c:dLbl>
            <c:dLbl>
              <c:idx val="6"/>
              <c:layout>
                <c:manualLayout>
                  <c:x val="-2.3124225808407613E-2"/>
                  <c:y val="-0.1135242297089586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E63-4370-A017-7F02129E4DD1}"/>
                </c:ext>
              </c:extLst>
            </c:dLbl>
            <c:dLbl>
              <c:idx val="7"/>
              <c:layout>
                <c:manualLayout>
                  <c:x val="-2.5008618972133433E-2"/>
                  <c:y val="-0.11592943616657816"/>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E63-4370-A017-7F02129E4DD1}"/>
                </c:ext>
              </c:extLst>
            </c:dLbl>
            <c:dLbl>
              <c:idx val="8"/>
              <c:layout>
                <c:manualLayout>
                  <c:x val="-2.2808398950131314E-2"/>
                  <c:y val="-0.112437720303654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E63-4370-A017-7F02129E4DD1}"/>
                </c:ext>
              </c:extLst>
            </c:dLbl>
            <c:dLbl>
              <c:idx val="9"/>
              <c:layout>
                <c:manualLayout>
                  <c:x val="-2.5324445830409811E-2"/>
                  <c:y val="-0.1144535484560089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Feb.2025 </c:v>
                </c:pt>
              </c:strCache>
            </c:strRef>
          </c:cat>
          <c:val>
            <c:numRef>
              <c:f>'III.1.5.Afil. SFS x sexo'!$J$8:$J$23</c:f>
              <c:numCache>
                <c:formatCode>#,##0</c:formatCode>
                <c:ptCount val="16"/>
                <c:pt idx="0">
                  <c:v>2114818</c:v>
                </c:pt>
                <c:pt idx="1">
                  <c:v>2178632</c:v>
                </c:pt>
                <c:pt idx="2">
                  <c:v>2392114</c:v>
                </c:pt>
                <c:pt idx="3">
                  <c:v>2705829</c:v>
                </c:pt>
                <c:pt idx="4">
                  <c:v>2978843</c:v>
                </c:pt>
                <c:pt idx="5">
                  <c:v>3247604</c:v>
                </c:pt>
                <c:pt idx="6">
                  <c:v>3384848</c:v>
                </c:pt>
                <c:pt idx="7">
                  <c:v>3655041</c:v>
                </c:pt>
                <c:pt idx="8">
                  <c:v>3808361</c:v>
                </c:pt>
                <c:pt idx="9">
                  <c:v>3884741</c:v>
                </c:pt>
                <c:pt idx="10">
                  <c:v>4961110</c:v>
                </c:pt>
                <c:pt idx="11">
                  <c:v>4997908</c:v>
                </c:pt>
                <c:pt idx="12">
                  <c:v>5151859</c:v>
                </c:pt>
                <c:pt idx="13">
                  <c:v>5109709</c:v>
                </c:pt>
                <c:pt idx="14">
                  <c:v>5192704</c:v>
                </c:pt>
                <c:pt idx="15">
                  <c:v>5169612</c:v>
                </c:pt>
              </c:numCache>
            </c:numRef>
          </c:val>
          <c:smooth val="0"/>
          <c:extLst>
            <c:ext xmlns:c16="http://schemas.microsoft.com/office/drawing/2014/chart" uri="{C3380CC4-5D6E-409C-BE32-E72D297353CC}">
              <c16:uniqueId val="{0000000B-016C-48E1-A8E8-9D680922F7AA}"/>
            </c:ext>
          </c:extLst>
        </c:ser>
        <c:ser>
          <c:idx val="1"/>
          <c:order val="1"/>
          <c:tx>
            <c:strRef>
              <c:f>'III.1.5.Afil. SFS x sexo'!$L$4</c:f>
              <c:strCache>
                <c:ptCount val="1"/>
                <c:pt idx="0">
                  <c:v>SFS-Mujeres  </c:v>
                </c:pt>
              </c:strCache>
            </c:strRef>
          </c:tx>
          <c:spPr>
            <a:ln w="28575" cap="rnd" cmpd="sng" algn="ctr">
              <a:solidFill>
                <a:schemeClr val="accent1">
                  <a:tint val="77000"/>
                  <a:shade val="95000"/>
                  <a:satMod val="105000"/>
                </a:schemeClr>
              </a:solidFill>
              <a:prstDash val="solid"/>
              <a:round/>
            </a:ln>
            <a:effectLst/>
          </c:spPr>
          <c:marker>
            <c:symbol val="circle"/>
            <c:size val="18"/>
            <c:spPr>
              <a:solidFill>
                <a:schemeClr val="accent1">
                  <a:tint val="77000"/>
                </a:schemeClr>
              </a:solidFill>
              <a:ln w="9525" cap="flat" cmpd="sng" algn="ctr">
                <a:solidFill>
                  <a:schemeClr val="accent1">
                    <a:tint val="77000"/>
                    <a:shade val="95000"/>
                    <a:satMod val="105000"/>
                  </a:schemeClr>
                </a:solidFill>
                <a:prstDash val="solid"/>
                <a:round/>
              </a:ln>
              <a:effectLst/>
            </c:spPr>
          </c:marker>
          <c:dPt>
            <c:idx val="10"/>
            <c:bubble3D val="0"/>
            <c:extLst>
              <c:ext xmlns:c16="http://schemas.microsoft.com/office/drawing/2014/chart" uri="{C3380CC4-5D6E-409C-BE32-E72D297353CC}">
                <c16:uniqueId val="{00000016-016C-48E1-A8E8-9D680922F7AA}"/>
              </c:ext>
            </c:extLst>
          </c:dPt>
          <c:dLbls>
            <c:dLbl>
              <c:idx val="0"/>
              <c:layout>
                <c:manualLayout>
                  <c:x val="-1.6971157118036925E-2"/>
                  <c:y val="0.1071784284768677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8E63-4370-A017-7F02129E4DD1}"/>
                </c:ext>
              </c:extLst>
            </c:dLbl>
            <c:dLbl>
              <c:idx val="1"/>
              <c:layout>
                <c:manualLayout>
                  <c:x val="-1.9136700109335849E-2"/>
                  <c:y val="0.11406549567908247"/>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8E63-4370-A017-7F02129E4DD1}"/>
                </c:ext>
              </c:extLst>
            </c:dLbl>
            <c:dLbl>
              <c:idx val="2"/>
              <c:layout>
                <c:manualLayout>
                  <c:x val="-1.7741454399766616E-2"/>
                  <c:y val="0.1134790922424029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8E63-4370-A017-7F02129E4DD1}"/>
                </c:ext>
              </c:extLst>
            </c:dLbl>
            <c:dLbl>
              <c:idx val="3"/>
              <c:layout>
                <c:manualLayout>
                  <c:x val="-1.4035431609204042E-2"/>
                  <c:y val="0.1161166384359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8E63-4370-A017-7F02129E4DD1}"/>
                </c:ext>
              </c:extLst>
            </c:dLbl>
            <c:dLbl>
              <c:idx val="4"/>
              <c:layout>
                <c:manualLayout>
                  <c:x val="-1.6929669861281072E-2"/>
                  <c:y val="0.11450466362083814"/>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8E63-4370-A017-7F02129E4DD1}"/>
                </c:ext>
              </c:extLst>
            </c:dLbl>
            <c:dLbl>
              <c:idx val="5"/>
              <c:layout>
                <c:manualLayout>
                  <c:x val="-1.8428662403788872E-2"/>
                  <c:y val="0.1108415460488528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8E63-4370-A017-7F02129E4DD1}"/>
                </c:ext>
              </c:extLst>
            </c:dLbl>
            <c:dLbl>
              <c:idx val="6"/>
              <c:layout>
                <c:manualLayout>
                  <c:x val="-1.9844680432784964E-2"/>
                  <c:y val="0.105859655380092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E63-4370-A017-7F02129E4DD1}"/>
                </c:ext>
              </c:extLst>
            </c:dLbl>
            <c:dLbl>
              <c:idx val="7"/>
              <c:layout>
                <c:manualLayout>
                  <c:x val="-1.7720682080339757E-2"/>
                  <c:y val="0.1123075546405518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E63-4370-A017-7F02129E4DD1}"/>
                </c:ext>
              </c:extLst>
            </c:dLbl>
            <c:dLbl>
              <c:idx val="8"/>
              <c:layout>
                <c:manualLayout>
                  <c:x val="-1.6263176794587813E-2"/>
                  <c:y val="0.121832168036316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8E63-4370-A017-7F02129E4DD1}"/>
                </c:ext>
              </c:extLst>
            </c:dLbl>
            <c:dLbl>
              <c:idx val="9"/>
              <c:layout>
                <c:manualLayout>
                  <c:x val="-1.6991929437463891E-2"/>
                  <c:y val="0.11538426877585745"/>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8E63-4370-A017-7F02129E4DD1}"/>
                </c:ext>
              </c:extLst>
            </c:dLbl>
            <c:spPr>
              <a:noFill/>
              <a:ln>
                <a:noFill/>
              </a:ln>
              <a:effectLst/>
            </c:spPr>
            <c:txPr>
              <a:bodyPr rot="-5400000" spcFirstLastPara="1" vertOverflow="ellipsis"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'III.1.5.Afil. SFS x sexo'!$A$8:$A$23</c:f>
              <c:strCache>
                <c:ptCount val="16"/>
                <c:pt idx="0">
                  <c:v>2010</c:v>
                </c:pt>
                <c:pt idx="1">
                  <c:v>2011</c:v>
                </c:pt>
                <c:pt idx="2">
                  <c:v>2012</c:v>
                </c:pt>
                <c:pt idx="3">
                  <c:v>2013</c:v>
                </c:pt>
                <c:pt idx="4">
                  <c:v>2014</c:v>
                </c:pt>
                <c:pt idx="5">
                  <c:v>2015</c:v>
                </c:pt>
                <c:pt idx="6">
                  <c:v>2016</c:v>
                </c:pt>
                <c:pt idx="7">
                  <c:v>2017</c:v>
                </c:pt>
                <c:pt idx="8">
                  <c:v>2018</c:v>
                </c:pt>
                <c:pt idx="9">
                  <c:v>2019</c:v>
                </c:pt>
                <c:pt idx="10">
                  <c:v>2020</c:v>
                </c:pt>
                <c:pt idx="11">
                  <c:v>2021</c:v>
                </c:pt>
                <c:pt idx="12">
                  <c:v>2022</c:v>
                </c:pt>
                <c:pt idx="13">
                  <c:v>2023</c:v>
                </c:pt>
                <c:pt idx="14">
                  <c:v>2024</c:v>
                </c:pt>
                <c:pt idx="15">
                  <c:v> Feb.2025 </c:v>
                </c:pt>
              </c:strCache>
            </c:strRef>
          </c:cat>
          <c:val>
            <c:numRef>
              <c:f>'III.1.5.Afil. SFS x sexo'!$L$8:$L$23</c:f>
              <c:numCache>
                <c:formatCode>#,##0</c:formatCode>
                <c:ptCount val="16"/>
                <c:pt idx="0">
                  <c:v>2263051</c:v>
                </c:pt>
                <c:pt idx="1">
                  <c:v>2342218</c:v>
                </c:pt>
                <c:pt idx="2">
                  <c:v>2599648</c:v>
                </c:pt>
                <c:pt idx="3">
                  <c:v>2946900</c:v>
                </c:pt>
                <c:pt idx="4">
                  <c:v>3178402</c:v>
                </c:pt>
                <c:pt idx="5">
                  <c:v>3409639</c:v>
                </c:pt>
                <c:pt idx="6">
                  <c:v>3553508</c:v>
                </c:pt>
                <c:pt idx="7">
                  <c:v>3794239</c:v>
                </c:pt>
                <c:pt idx="8">
                  <c:v>3965776</c:v>
                </c:pt>
                <c:pt idx="9">
                  <c:v>4070182</c:v>
                </c:pt>
                <c:pt idx="10">
                  <c:v>5000632</c:v>
                </c:pt>
                <c:pt idx="11">
                  <c:v>5034900</c:v>
                </c:pt>
                <c:pt idx="12">
                  <c:v>5187252</c:v>
                </c:pt>
                <c:pt idx="13">
                  <c:v>5157545</c:v>
                </c:pt>
                <c:pt idx="14">
                  <c:v>5245054</c:v>
                </c:pt>
                <c:pt idx="15">
                  <c:v>5228199</c:v>
                </c:pt>
              </c:numCache>
            </c:numRef>
          </c:val>
          <c:smooth val="0"/>
          <c:extLst>
            <c:ext xmlns:c16="http://schemas.microsoft.com/office/drawing/2014/chart" uri="{C3380CC4-5D6E-409C-BE32-E72D297353CC}">
              <c16:uniqueId val="{00000017-016C-48E1-A8E8-9D680922F7AA}"/>
            </c:ext>
          </c:extLst>
        </c:ser>
        <c:dLbls>
          <c:showLegendKey val="0"/>
          <c:showVal val="0"/>
          <c:showCatName val="0"/>
          <c:showSerName val="0"/>
          <c:showPercent val="0"/>
          <c:showBubbleSize val="0"/>
        </c:dLbls>
        <c:marker val="1"/>
        <c:smooth val="0"/>
        <c:axId val="402319280"/>
        <c:axId val="402319672"/>
      </c:lineChart>
      <c:catAx>
        <c:axId val="402319280"/>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crossAx val="402319672"/>
        <c:crosses val="autoZero"/>
        <c:auto val="1"/>
        <c:lblAlgn val="ctr"/>
        <c:lblOffset val="100"/>
        <c:noMultiLvlLbl val="0"/>
      </c:catAx>
      <c:valAx>
        <c:axId val="402319672"/>
        <c:scaling>
          <c:orientation val="minMax"/>
        </c:scaling>
        <c:delete val="1"/>
        <c:axPos val="l"/>
        <c:numFmt formatCode="#,##0" sourceLinked="1"/>
        <c:majorTickMark val="none"/>
        <c:minorTickMark val="none"/>
        <c:tickLblPos val="nextTo"/>
        <c:crossAx val="402319280"/>
        <c:crosses val="autoZero"/>
        <c:crossBetween val="between"/>
      </c:valAx>
      <c:spPr>
        <a:solidFill>
          <a:schemeClr val="bg1"/>
        </a:solidFill>
        <a:ln>
          <a:noFill/>
        </a:ln>
        <a:effectLst/>
      </c:spPr>
    </c:plotArea>
    <c:legend>
      <c:legendPos val="t"/>
      <c:layout>
        <c:manualLayout>
          <c:xMode val="edge"/>
          <c:yMode val="edge"/>
          <c:x val="0.1608888262543991"/>
          <c:y val="4.8325227675596771E-2"/>
          <c:w val="0.57140526929987057"/>
          <c:h val="0.1343633866732708"/>
        </c:manualLayout>
      </c:layout>
      <c:overlay val="0"/>
      <c:spPr>
        <a:noFill/>
        <a:ln>
          <a:noFill/>
        </a:ln>
        <a:effectLst/>
      </c:spPr>
      <c:txPr>
        <a:bodyPr rot="0" spcFirstLastPara="1" vertOverflow="ellipsis" vert="horz" wrap="square" anchor="ctr" anchorCtr="1"/>
        <a:lstStyle/>
        <a:p>
          <a:pPr>
            <a:defRPr sz="1400" b="0" i="0" u="none" strike="noStrike" kern="1200" baseline="0">
              <a:ln>
                <a:noFill/>
              </a:ln>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200">
          <a:ln>
            <a:noFill/>
          </a:ln>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9253415923452592E-2"/>
          <c:y val="0.17214418109239243"/>
          <c:w val="0.93365609694000651"/>
          <c:h val="0.56054190868819265"/>
        </c:manualLayout>
      </c:layout>
      <c:lineChart>
        <c:grouping val="stacked"/>
        <c:varyColors val="0"/>
        <c:ser>
          <c:idx val="1"/>
          <c:order val="0"/>
          <c:tx>
            <c:strRef>
              <c:f>'III.2.2. Afil. SFS RC Anual '!$C$4</c:f>
              <c:strCache>
                <c:ptCount val="1"/>
                <c:pt idx="0">
                  <c:v>Dependientes  Totales RC</c:v>
                </c:pt>
              </c:strCache>
            </c:strRef>
          </c:tx>
          <c:spPr>
            <a:ln w="66675" cap="rnd" cmpd="sng" algn="ctr">
              <a:solidFill>
                <a:schemeClr val="accent3">
                  <a:shade val="95000"/>
                  <a:satMod val="105000"/>
                </a:schemeClr>
              </a:solidFill>
              <a:prstDash val="solid"/>
              <a:round/>
            </a:ln>
            <a:effectLst/>
          </c:spPr>
          <c:marker>
            <c:symbol val="circle"/>
            <c:size val="25"/>
            <c:spPr>
              <a:solidFill>
                <a:schemeClr val="bg1"/>
              </a:solidFill>
              <a:ln w="9525" cap="flat" cmpd="sng" algn="ctr">
                <a:solidFill>
                  <a:schemeClr val="accent3">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'III.2.2. Afil. SFS RC Anual '!$C$5:$C$22</c15:sqref>
                  </c15:fullRef>
                </c:ext>
              </c:extLst>
              <c:f>'III.2.2. Afil. SFS RC Anual '!$C$9:$C$22</c:f>
              <c:numCache>
                <c:formatCode>#,##0</c:formatCode>
                <c:ptCount val="14"/>
                <c:pt idx="0">
                  <c:v>1445581</c:v>
                </c:pt>
                <c:pt idx="1">
                  <c:v>1561485</c:v>
                </c:pt>
                <c:pt idx="2">
                  <c:v>1718613</c:v>
                </c:pt>
                <c:pt idx="3">
                  <c:v>1826204</c:v>
                </c:pt>
                <c:pt idx="4">
                  <c:v>1971618</c:v>
                </c:pt>
                <c:pt idx="5">
                  <c:v>2136515</c:v>
                </c:pt>
                <c:pt idx="6">
                  <c:v>2294628</c:v>
                </c:pt>
                <c:pt idx="7">
                  <c:v>2337255</c:v>
                </c:pt>
                <c:pt idx="8">
                  <c:v>2366912</c:v>
                </c:pt>
                <c:pt idx="9">
                  <c:v>2357096</c:v>
                </c:pt>
                <c:pt idx="10">
                  <c:v>2488113</c:v>
                </c:pt>
                <c:pt idx="11">
                  <c:v>2479277</c:v>
                </c:pt>
                <c:pt idx="12">
                  <c:v>2544154</c:v>
                </c:pt>
                <c:pt idx="13">
                  <c:v>2544998</c:v>
                </c:pt>
              </c:numCache>
            </c:numRef>
          </c:val>
          <c:smooth val="0"/>
          <c:extLst>
            <c:ext xmlns:c16="http://schemas.microsoft.com/office/drawing/2014/chart" uri="{C3380CC4-5D6E-409C-BE32-E72D297353CC}">
              <c16:uniqueId val="{00000005-36DF-4FE9-B148-CBD52F78CE64}"/>
            </c:ext>
          </c:extLst>
        </c:ser>
        <c:ser>
          <c:idx val="0"/>
          <c:order val="1"/>
          <c:tx>
            <c:strRef>
              <c:f>'III.2.2. Afil. SFS RC Anual '!$B$4</c:f>
              <c:strCache>
                <c:ptCount val="1"/>
                <c:pt idx="0">
                  <c:v>Afiliados Titulares RC</c:v>
                </c:pt>
              </c:strCache>
            </c:strRef>
          </c:tx>
          <c:spPr>
            <a:ln w="66675" cap="rnd" cmpd="sng" algn="ctr">
              <a:solidFill>
                <a:schemeClr val="accent1">
                  <a:shade val="95000"/>
                  <a:satMod val="105000"/>
                </a:schemeClr>
              </a:solidFill>
              <a:prstDash val="solid"/>
              <a:round/>
            </a:ln>
            <a:effectLst/>
          </c:spPr>
          <c:marker>
            <c:symbol val="circle"/>
            <c:size val="24"/>
            <c:spPr>
              <a:solidFill>
                <a:schemeClr val="bg1"/>
              </a:solidFill>
              <a:ln w="9525" cap="flat" cmpd="sng" algn="ctr">
                <a:solidFill>
                  <a:schemeClr val="accent1">
                    <a:shade val="95000"/>
                    <a:satMod val="105000"/>
                  </a:schemeClr>
                </a:solidFill>
                <a:prstDash val="solid"/>
                <a:round/>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marker>
          <c:dLbls>
            <c:spPr>
              <a:noFill/>
              <a:ln>
                <a:noFill/>
              </a:ln>
              <a:effectLst/>
            </c:spPr>
            <c:txPr>
              <a:bodyPr rot="0" spcFirstLastPara="1" vertOverflow="ellipsis" vert="horz" wrap="square" lIns="38100" tIns="19050" rIns="38100" bIns="19050" anchor="ctr" anchorCtr="1">
                <a:spAutoFit/>
              </a:bodyPr>
              <a:lstStyle/>
              <a:p>
                <a:pPr>
                  <a:defRPr sz="2400" b="0" i="0" u="none" strike="noStrike" kern="1200" baseline="0">
                    <a:solidFill>
                      <a:sysClr val="windowText" lastClr="000000"/>
                    </a:solidFill>
                    <a:latin typeface="+mn-lt"/>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shade val="95000"/>
                          <a:satMod val="105000"/>
                        </a:schemeClr>
                      </a:solidFill>
                      <a:prstDash val="solid"/>
                      <a:round/>
                    </a:ln>
                    <a:effectLst/>
                  </c:spPr>
                </c15:leaderLines>
              </c:ext>
            </c:extLst>
          </c:dLbls>
          <c:cat>
            <c:strRef>
              <c:extLst>
                <c:ext xmlns:c15="http://schemas.microsoft.com/office/drawing/2012/chart" uri="{02D57815-91ED-43cb-92C2-25804820EDAC}">
                  <c15:fullRef>
                    <c15:sqref>'III.2.2. Afil. SFS RC Anual '!$A$5:$A$22</c15:sqref>
                  </c15:fullRef>
                </c:ext>
              </c:extLst>
              <c:f>'III.2.2. Afil. SFS RC Anual '!$A$9:$A$22</c:f>
              <c:strCache>
                <c:ptCount val="14"/>
                <c:pt idx="0">
                  <c:v>Dic.2012</c:v>
                </c:pt>
                <c:pt idx="1">
                  <c:v>Dic.2013</c:v>
                </c:pt>
                <c:pt idx="2">
                  <c:v>Dic.2014</c:v>
                </c:pt>
                <c:pt idx="3">
                  <c:v>Dic.2015</c:v>
                </c:pt>
                <c:pt idx="4">
                  <c:v>Dic.2016</c:v>
                </c:pt>
                <c:pt idx="5">
                  <c:v>Dic.2017</c:v>
                </c:pt>
                <c:pt idx="6">
                  <c:v>Dic.2018</c:v>
                </c:pt>
                <c:pt idx="7">
                  <c:v>Dic.2019</c:v>
                </c:pt>
                <c:pt idx="8">
                  <c:v>Dic. 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'III.2.2. Afil. SFS RC Anual '!$B$5:$B$22</c15:sqref>
                  </c15:fullRef>
                </c:ext>
              </c:extLst>
              <c:f>'III.2.2. Afil. SFS RC Anual '!$B$9:$B$22</c:f>
              <c:numCache>
                <c:formatCode>#,##0</c:formatCode>
                <c:ptCount val="14"/>
                <c:pt idx="0">
                  <c:v>1242830</c:v>
                </c:pt>
                <c:pt idx="1">
                  <c:v>1297821</c:v>
                </c:pt>
                <c:pt idx="2">
                  <c:v>1422986</c:v>
                </c:pt>
                <c:pt idx="3">
                  <c:v>1513634</c:v>
                </c:pt>
                <c:pt idx="4">
                  <c:v>1619670</c:v>
                </c:pt>
                <c:pt idx="5">
                  <c:v>1766077</c:v>
                </c:pt>
                <c:pt idx="6">
                  <c:v>1859359</c:v>
                </c:pt>
                <c:pt idx="7">
                  <c:v>1891406</c:v>
                </c:pt>
                <c:pt idx="8">
                  <c:v>1847991</c:v>
                </c:pt>
                <c:pt idx="9">
                  <c:v>1928263</c:v>
                </c:pt>
                <c:pt idx="10">
                  <c:v>2080797</c:v>
                </c:pt>
                <c:pt idx="11">
                  <c:v>2097791</c:v>
                </c:pt>
                <c:pt idx="12">
                  <c:v>2155212</c:v>
                </c:pt>
                <c:pt idx="13">
                  <c:v>2160821</c:v>
                </c:pt>
              </c:numCache>
            </c:numRef>
          </c:val>
          <c:smooth val="0"/>
          <c:extLst>
            <c:ext xmlns:c16="http://schemas.microsoft.com/office/drawing/2014/chart" uri="{C3380CC4-5D6E-409C-BE32-E72D297353CC}">
              <c16:uniqueId val="{00000011-36DF-4FE9-B148-CBD52F78CE64}"/>
            </c:ext>
          </c:extLst>
        </c:ser>
        <c:dLbls>
          <c:showLegendKey val="0"/>
          <c:showVal val="1"/>
          <c:showCatName val="0"/>
          <c:showSerName val="0"/>
          <c:showPercent val="0"/>
          <c:showBubbleSize val="0"/>
        </c:dLbls>
        <c:marker val="1"/>
        <c:smooth val="0"/>
        <c:axId val="402266624"/>
        <c:axId val="402267016"/>
      </c:lineChart>
      <c:catAx>
        <c:axId val="402266624"/>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2700000" spcFirstLastPara="1" vertOverflow="ellipsis" wrap="square" anchor="ctr" anchorCtr="1"/>
          <a:lstStyle/>
          <a:p>
            <a:pPr>
              <a:defRPr sz="24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402267016"/>
        <c:crosses val="autoZero"/>
        <c:auto val="1"/>
        <c:lblAlgn val="ctr"/>
        <c:lblOffset val="100"/>
        <c:noMultiLvlLbl val="0"/>
      </c:catAx>
      <c:valAx>
        <c:axId val="402267016"/>
        <c:scaling>
          <c:orientation val="minMax"/>
        </c:scaling>
        <c:delete val="1"/>
        <c:axPos val="l"/>
        <c:numFmt formatCode="#,##0" sourceLinked="1"/>
        <c:majorTickMark val="out"/>
        <c:minorTickMark val="none"/>
        <c:tickLblPos val="nextTo"/>
        <c:crossAx val="402266624"/>
        <c:crosses val="autoZero"/>
        <c:crossBetween val="between"/>
      </c:valAx>
      <c:spPr>
        <a:solidFill>
          <a:schemeClr val="bg1"/>
        </a:solidFill>
        <a:ln>
          <a:noFill/>
        </a:ln>
        <a:effectLst/>
      </c:spPr>
    </c:plotArea>
    <c:legend>
      <c:legendPos val="t"/>
      <c:layout>
        <c:manualLayout>
          <c:xMode val="edge"/>
          <c:yMode val="edge"/>
          <c:x val="0.2553178795358011"/>
          <c:y val="5.3706587371845915E-2"/>
          <c:w val="0.51406475728995416"/>
          <c:h val="4.8971579503079378E-2"/>
        </c:manualLayout>
      </c:layout>
      <c:overlay val="0"/>
      <c:spPr>
        <a:noFill/>
        <a:ln>
          <a:noFill/>
        </a:ln>
        <a:effectLst/>
      </c:spPr>
      <c:txPr>
        <a:bodyPr rot="0" spcFirstLastPara="1" vertOverflow="ellipsis" vert="horz" wrap="square" anchor="ctr" anchorCtr="1"/>
        <a:lstStyle/>
        <a:p>
          <a:pPr>
            <a:defRPr sz="32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ysClr val="window" lastClr="FFFFFF"/>
    </a:solidFill>
    <a:ln w="9525" cap="flat" cmpd="sng" algn="ctr">
      <a:noFill/>
      <a:prstDash val="solid"/>
      <a:round/>
    </a:ln>
    <a:effectLst/>
  </c:spPr>
  <c:txPr>
    <a:bodyPr/>
    <a:lstStyle/>
    <a:p>
      <a:pPr>
        <a:defRPr sz="2000">
          <a:solidFill>
            <a:sysClr val="windowText" lastClr="000000"/>
          </a:solidFill>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s-DO" sz="2400" b="1">
                <a:solidFill>
                  <a:sysClr val="windowText" lastClr="000000"/>
                </a:solidFill>
              </a:rPr>
              <a:t>Afiliados al Seguro Familiar de  Salud del Régimen Contributivo por Sexo y Tipo de Afiliación</a:t>
            </a:r>
          </a:p>
        </c:rich>
      </c:tx>
      <c:layout>
        <c:manualLayout>
          <c:xMode val="edge"/>
          <c:yMode val="edge"/>
          <c:x val="0.13353964802156715"/>
          <c:y val="2.7804107655534472E-2"/>
        </c:manualLayout>
      </c:layout>
      <c:overlay val="0"/>
      <c:spPr>
        <a:noFill/>
        <a:ln>
          <a:noFill/>
        </a:ln>
        <a:effectLst/>
      </c:spPr>
      <c:txPr>
        <a:bodyPr rot="0" spcFirstLastPara="1" vertOverflow="ellipsis" vert="horz" wrap="square" anchor="ctr" anchorCtr="1"/>
        <a:lstStyle/>
        <a:p>
          <a:pPr>
            <a:defRPr sz="2400" b="1" i="0" u="none" strike="noStrike" kern="1200" spc="0" baseline="0">
              <a:solidFill>
                <a:sysClr val="windowText" lastClr="000000"/>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2.830847682800321E-2"/>
          <c:y val="0.21255852907542203"/>
          <c:w val="0.95015681580890254"/>
          <c:h val="0.56505164994330559"/>
        </c:manualLayout>
      </c:layout>
      <c:lineChart>
        <c:grouping val="standard"/>
        <c:varyColors val="0"/>
        <c:ser>
          <c:idx val="0"/>
          <c:order val="0"/>
          <c:tx>
            <c:strRef>
              <c:f>'III.2.3.Afil. SFS RC X sex.tipo'!$B$4</c:f>
              <c:strCache>
                <c:ptCount val="1"/>
                <c:pt idx="0">
                  <c:v>Titulares-Masc</c:v>
                </c:pt>
              </c:strCache>
            </c:strRef>
          </c:tx>
          <c:spPr>
            <a:ln w="28575" cap="rnd">
              <a:solidFill>
                <a:schemeClr val="accent1"/>
              </a:solidFill>
              <a:round/>
            </a:ln>
            <a:effectLst/>
          </c:spPr>
          <c:marker>
            <c:symbol val="circle"/>
            <c:size val="1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'III.2.3.Afil. SFS RC X sex.tipo'!$B$5:$B$22</c15:sqref>
                  </c15:fullRef>
                </c:ext>
              </c:extLst>
              <c:f>'III.2.3.Afil. SFS RC X sex.tipo'!$B$9:$B$22</c:f>
              <c:numCache>
                <c:formatCode>#,##0</c:formatCode>
                <c:ptCount val="14"/>
                <c:pt idx="0">
                  <c:v>719477</c:v>
                </c:pt>
                <c:pt idx="1">
                  <c:v>761550</c:v>
                </c:pt>
                <c:pt idx="2">
                  <c:v>816912</c:v>
                </c:pt>
                <c:pt idx="3">
                  <c:v>866421</c:v>
                </c:pt>
                <c:pt idx="4">
                  <c:v>934645</c:v>
                </c:pt>
                <c:pt idx="5">
                  <c:v>1031680</c:v>
                </c:pt>
                <c:pt idx="6">
                  <c:v>1080694</c:v>
                </c:pt>
                <c:pt idx="7">
                  <c:v>1092969</c:v>
                </c:pt>
                <c:pt idx="8">
                  <c:v>1057677</c:v>
                </c:pt>
                <c:pt idx="9">
                  <c:v>1101179</c:v>
                </c:pt>
                <c:pt idx="10">
                  <c:v>1177304</c:v>
                </c:pt>
                <c:pt idx="11">
                  <c:v>1191357</c:v>
                </c:pt>
                <c:pt idx="12">
                  <c:v>1212226</c:v>
                </c:pt>
                <c:pt idx="13">
                  <c:v>1213228</c:v>
                </c:pt>
              </c:numCache>
            </c:numRef>
          </c:val>
          <c:smooth val="0"/>
          <c:extLst>
            <c:ext xmlns:c16="http://schemas.microsoft.com/office/drawing/2014/chart" uri="{C3380CC4-5D6E-409C-BE32-E72D297353CC}">
              <c16:uniqueId val="{00000000-2AB2-4F05-9D2F-9E797FA9DC9F}"/>
            </c:ext>
          </c:extLst>
        </c:ser>
        <c:ser>
          <c:idx val="1"/>
          <c:order val="1"/>
          <c:tx>
            <c:strRef>
              <c:f>'III.2.3.Afil. SFS RC X sex.tipo'!$E$4</c:f>
              <c:strCache>
                <c:ptCount val="1"/>
                <c:pt idx="0">
                  <c:v>Total de Dep-Masc</c:v>
                </c:pt>
              </c:strCache>
            </c:strRef>
          </c:tx>
          <c:spPr>
            <a:ln w="28575" cap="rnd">
              <a:solidFill>
                <a:schemeClr val="accent3"/>
              </a:solidFill>
              <a:round/>
            </a:ln>
            <a:effectLst/>
          </c:spPr>
          <c:marker>
            <c:symbol val="circle"/>
            <c:size val="15"/>
            <c:spPr>
              <a:solidFill>
                <a:schemeClr val="accent3"/>
              </a:solidFill>
              <a:ln w="9525">
                <a:solidFill>
                  <a:schemeClr val="accent3"/>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'III.2.3.Afil. SFS RC X sex.tipo'!$E$5:$E$22</c15:sqref>
                  </c15:fullRef>
                </c:ext>
              </c:extLst>
              <c:f>'III.2.3.Afil. SFS RC X sex.tipo'!$E$9:$E$22</c:f>
              <c:numCache>
                <c:formatCode>#,##0</c:formatCode>
                <c:ptCount val="14"/>
                <c:pt idx="0">
                  <c:v>641311</c:v>
                </c:pt>
                <c:pt idx="1">
                  <c:v>700848</c:v>
                </c:pt>
                <c:pt idx="2">
                  <c:v>761413</c:v>
                </c:pt>
                <c:pt idx="3">
                  <c:v>808390</c:v>
                </c:pt>
                <c:pt idx="4">
                  <c:v>874605</c:v>
                </c:pt>
                <c:pt idx="5">
                  <c:v>945486</c:v>
                </c:pt>
                <c:pt idx="6">
                  <c:v>1015486</c:v>
                </c:pt>
                <c:pt idx="7">
                  <c:v>1033421</c:v>
                </c:pt>
                <c:pt idx="8">
                  <c:v>1050009</c:v>
                </c:pt>
                <c:pt idx="9">
                  <c:v>1039742</c:v>
                </c:pt>
                <c:pt idx="10">
                  <c:v>1101063</c:v>
                </c:pt>
                <c:pt idx="11">
                  <c:v>1093563</c:v>
                </c:pt>
                <c:pt idx="12">
                  <c:v>1126230</c:v>
                </c:pt>
                <c:pt idx="13">
                  <c:v>1126581</c:v>
                </c:pt>
              </c:numCache>
            </c:numRef>
          </c:val>
          <c:smooth val="0"/>
          <c:extLst>
            <c:ext xmlns:c16="http://schemas.microsoft.com/office/drawing/2014/chart" uri="{C3380CC4-5D6E-409C-BE32-E72D297353CC}">
              <c16:uniqueId val="{00000001-2AB2-4F05-9D2F-9E797FA9DC9F}"/>
            </c:ext>
          </c:extLst>
        </c:ser>
        <c:ser>
          <c:idx val="2"/>
          <c:order val="2"/>
          <c:tx>
            <c:strRef>
              <c:f>'III.2.3.Afil. SFS RC X sex.tipo'!$G$4</c:f>
              <c:strCache>
                <c:ptCount val="1"/>
                <c:pt idx="0">
                  <c:v>Titulares-Fem</c:v>
                </c:pt>
              </c:strCache>
            </c:strRef>
          </c:tx>
          <c:spPr>
            <a:ln w="28575" cap="rnd">
              <a:solidFill>
                <a:schemeClr val="accent5"/>
              </a:solidFill>
              <a:round/>
            </a:ln>
            <a:effectLst/>
          </c:spPr>
          <c:marker>
            <c:symbol val="circle"/>
            <c:size val="15"/>
            <c:spPr>
              <a:solidFill>
                <a:schemeClr val="accent5"/>
              </a:solidFill>
              <a:ln w="9525">
                <a:solidFill>
                  <a:schemeClr val="accent5"/>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'III.2.3.Afil. SFS RC X sex.tipo'!$G$5:$G$22</c15:sqref>
                  </c15:fullRef>
                </c:ext>
              </c:extLst>
              <c:f>'III.2.3.Afil. SFS RC X sex.tipo'!$G$9:$G$22</c:f>
              <c:numCache>
                <c:formatCode>#,##0</c:formatCode>
                <c:ptCount val="14"/>
                <c:pt idx="0">
                  <c:v>523353</c:v>
                </c:pt>
                <c:pt idx="1">
                  <c:v>557229</c:v>
                </c:pt>
                <c:pt idx="2">
                  <c:v>606074</c:v>
                </c:pt>
                <c:pt idx="3">
                  <c:v>647213</c:v>
                </c:pt>
                <c:pt idx="4">
                  <c:v>685025</c:v>
                </c:pt>
                <c:pt idx="5">
                  <c:v>734397</c:v>
                </c:pt>
                <c:pt idx="6">
                  <c:v>778665</c:v>
                </c:pt>
                <c:pt idx="7">
                  <c:v>798437</c:v>
                </c:pt>
                <c:pt idx="8">
                  <c:v>790314</c:v>
                </c:pt>
                <c:pt idx="9">
                  <c:v>827084</c:v>
                </c:pt>
                <c:pt idx="10">
                  <c:v>903493</c:v>
                </c:pt>
                <c:pt idx="11">
                  <c:v>906434</c:v>
                </c:pt>
                <c:pt idx="12">
                  <c:v>942986</c:v>
                </c:pt>
                <c:pt idx="13">
                  <c:v>947593</c:v>
                </c:pt>
              </c:numCache>
            </c:numRef>
          </c:val>
          <c:smooth val="0"/>
          <c:extLst>
            <c:ext xmlns:c16="http://schemas.microsoft.com/office/drawing/2014/chart" uri="{C3380CC4-5D6E-409C-BE32-E72D297353CC}">
              <c16:uniqueId val="{00000002-2AB2-4F05-9D2F-9E797FA9DC9F}"/>
            </c:ext>
          </c:extLst>
        </c:ser>
        <c:ser>
          <c:idx val="3"/>
          <c:order val="3"/>
          <c:tx>
            <c:strRef>
              <c:f>'III.2.3.Afil. SFS RC X sex.tipo'!$J$4</c:f>
              <c:strCache>
                <c:ptCount val="1"/>
                <c:pt idx="0">
                  <c:v>Total Dep-Fem</c:v>
                </c:pt>
              </c:strCache>
            </c:strRef>
          </c:tx>
          <c:spPr>
            <a:ln w="28575" cap="rnd">
              <a:solidFill>
                <a:srgbClr val="00539B"/>
              </a:solidFill>
              <a:round/>
            </a:ln>
            <a:effectLst/>
          </c:spPr>
          <c:marker>
            <c:symbol val="circle"/>
            <c:size val="15"/>
            <c:spPr>
              <a:solidFill>
                <a:srgbClr val="00539B"/>
              </a:solidFill>
              <a:ln w="9525">
                <a:solidFill>
                  <a:srgbClr val="00539B"/>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'III.2.3.Afil. SFS RC X sex.tipo'!$A$5:$A$22</c15:sqref>
                  </c15:fullRef>
                </c:ext>
              </c:extLst>
              <c:f>'III.2.3.Afil. SFS RC X sex.tipo'!$A$9:$A$22</c:f>
              <c:strCache>
                <c:ptCount val="14"/>
                <c:pt idx="0">
                  <c:v>Dic.2012</c:v>
                </c:pt>
                <c:pt idx="1">
                  <c:v>Dic.2013</c:v>
                </c:pt>
                <c:pt idx="2">
                  <c:v>Dic.2014</c:v>
                </c:pt>
                <c:pt idx="3">
                  <c:v>Dic.2015</c:v>
                </c:pt>
                <c:pt idx="4">
                  <c:v>Dic.2016</c:v>
                </c:pt>
                <c:pt idx="5">
                  <c:v>Dic.2017</c:v>
                </c:pt>
                <c:pt idx="6">
                  <c:v>Dic.2018</c:v>
                </c:pt>
                <c:pt idx="7">
                  <c:v>Dic.2019</c:v>
                </c:pt>
                <c:pt idx="8">
                  <c:v>Dic.2020</c:v>
                </c:pt>
                <c:pt idx="9">
                  <c:v>Dic.2021</c:v>
                </c:pt>
                <c:pt idx="10">
                  <c:v>Dic.2022</c:v>
                </c:pt>
                <c:pt idx="11">
                  <c:v>Dic.2023</c:v>
                </c:pt>
                <c:pt idx="12">
                  <c:v>Dic. 2024</c:v>
                </c:pt>
                <c:pt idx="13">
                  <c:v>Feb.2025</c:v>
                </c:pt>
              </c:strCache>
            </c:strRef>
          </c:cat>
          <c:val>
            <c:numRef>
              <c:extLst>
                <c:ext xmlns:c15="http://schemas.microsoft.com/office/drawing/2012/chart" uri="{02D57815-91ED-43cb-92C2-25804820EDAC}">
                  <c15:fullRef>
                    <c15:sqref>'III.2.3.Afil. SFS RC X sex.tipo'!$J$5:$J$22</c15:sqref>
                  </c15:fullRef>
                </c:ext>
              </c:extLst>
              <c:f>'III.2.3.Afil. SFS RC X sex.tipo'!$J$9:$J$22</c:f>
              <c:numCache>
                <c:formatCode>#,##0</c:formatCode>
                <c:ptCount val="14"/>
                <c:pt idx="0">
                  <c:v>804270</c:v>
                </c:pt>
                <c:pt idx="1">
                  <c:v>881349</c:v>
                </c:pt>
                <c:pt idx="2">
                  <c:v>957200</c:v>
                </c:pt>
                <c:pt idx="3">
                  <c:v>1017814</c:v>
                </c:pt>
                <c:pt idx="4">
                  <c:v>1097013</c:v>
                </c:pt>
                <c:pt idx="5">
                  <c:v>1191029</c:v>
                </c:pt>
                <c:pt idx="6">
                  <c:v>1279142</c:v>
                </c:pt>
                <c:pt idx="7">
                  <c:v>1303834</c:v>
                </c:pt>
                <c:pt idx="8">
                  <c:v>1316903</c:v>
                </c:pt>
                <c:pt idx="9">
                  <c:v>1317354</c:v>
                </c:pt>
                <c:pt idx="10">
                  <c:v>1387050</c:v>
                </c:pt>
                <c:pt idx="11">
                  <c:v>1385714</c:v>
                </c:pt>
                <c:pt idx="12">
                  <c:v>1417924</c:v>
                </c:pt>
                <c:pt idx="13">
                  <c:v>1418417</c:v>
                </c:pt>
              </c:numCache>
            </c:numRef>
          </c:val>
          <c:smooth val="0"/>
          <c:extLst>
            <c:ext xmlns:c16="http://schemas.microsoft.com/office/drawing/2014/chart" uri="{C3380CC4-5D6E-409C-BE32-E72D297353CC}">
              <c16:uniqueId val="{00000003-2AB2-4F05-9D2F-9E797FA9DC9F}"/>
            </c:ext>
          </c:extLst>
        </c:ser>
        <c:dLbls>
          <c:showLegendKey val="0"/>
          <c:showVal val="0"/>
          <c:showCatName val="0"/>
          <c:showSerName val="0"/>
          <c:showPercent val="0"/>
          <c:showBubbleSize val="0"/>
        </c:dLbls>
        <c:marker val="1"/>
        <c:smooth val="0"/>
        <c:axId val="619247520"/>
        <c:axId val="619248176"/>
      </c:lineChart>
      <c:catAx>
        <c:axId val="6192475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8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crossAx val="619248176"/>
        <c:crosses val="autoZero"/>
        <c:auto val="1"/>
        <c:lblAlgn val="ctr"/>
        <c:lblOffset val="100"/>
        <c:noMultiLvlLbl val="0"/>
      </c:catAx>
      <c:valAx>
        <c:axId val="619248176"/>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619247520"/>
        <c:crosses val="autoZero"/>
        <c:crossBetween val="between"/>
      </c:valAx>
      <c:spPr>
        <a:noFill/>
        <a:ln>
          <a:noFill/>
        </a:ln>
        <a:effectLst/>
      </c:spPr>
    </c:plotArea>
    <c:legend>
      <c:legendPos val="b"/>
      <c:layout>
        <c:manualLayout>
          <c:xMode val="edge"/>
          <c:yMode val="edge"/>
          <c:x val="0.15536742825010724"/>
          <c:y val="0.11559594246118714"/>
          <c:w val="0.70889195009561667"/>
          <c:h val="4.4633810804506707E-2"/>
        </c:manualLayout>
      </c:layout>
      <c:overlay val="0"/>
      <c:spPr>
        <a:noFill/>
        <a:ln>
          <a:noFill/>
        </a:ln>
        <a:effectLst/>
      </c:spPr>
      <c:txPr>
        <a:bodyPr rot="0" spcFirstLastPara="1" vertOverflow="ellipsis" vert="horz" wrap="square" anchor="ctr" anchorCtr="1"/>
        <a:lstStyle/>
        <a:p>
          <a:pPr>
            <a:defRPr sz="2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round/>
    </a:ln>
    <a:effectLst/>
  </c:spPr>
  <c:txPr>
    <a:bodyPr/>
    <a:lstStyle/>
    <a:p>
      <a:pPr>
        <a:defRPr sz="2400">
          <a:latin typeface="Arial" panose="020B0604020202020204" pitchFamily="34" charset="0"/>
          <a:cs typeface="Arial" panose="020B0604020202020204" pitchFamily="34" charset="0"/>
        </a:defRPr>
      </a:pPr>
      <a:endParaRPr lang="es-DO"/>
    </a:p>
  </c:txPr>
  <c:printSettings>
    <c:headerFooter/>
    <c:pageMargins b="0.75" l="0.7" r="0.7" t="0.75" header="0.3" footer="0.3"/>
    <c:pageSetup orientation="portrait"/>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3"/>
    </mc:Choice>
    <mc:Fallback>
      <c:style val="3"/>
    </mc:Fallback>
  </mc:AlternateContent>
  <c:chart>
    <c:title>
      <c:tx>
        <c:rich>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r>
              <a:rPr lang="es-DO"/>
              <a:t>Afiliación del Seguro Familiar de Salud del Régimen Subsidiado por Tipo</a:t>
            </a:r>
          </a:p>
        </c:rich>
      </c:tx>
      <c:layout>
        <c:manualLayout>
          <c:xMode val="edge"/>
          <c:yMode val="edge"/>
          <c:x val="0.19720097258588806"/>
          <c:y val="3.5794177139957167E-2"/>
        </c:manualLayout>
      </c:layout>
      <c:overlay val="0"/>
      <c:spPr>
        <a:noFill/>
        <a:ln>
          <a:noFill/>
        </a:ln>
        <a:effectLst/>
      </c:spPr>
      <c:txPr>
        <a:bodyPr rot="0" spcFirstLastPara="1" vertOverflow="ellipsis" vert="horz" wrap="square" anchor="ctr" anchorCtr="1"/>
        <a:lstStyle/>
        <a:p>
          <a:pPr>
            <a:defRPr sz="168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title>
    <c:autoTitleDeleted val="0"/>
    <c:plotArea>
      <c:layout>
        <c:manualLayout>
          <c:layoutTarget val="inner"/>
          <c:xMode val="edge"/>
          <c:yMode val="edge"/>
          <c:x val="3.6247867048800855E-2"/>
          <c:y val="6.7259760210720609E-2"/>
          <c:w val="0.93351642867607232"/>
          <c:h val="0.79308340941651068"/>
        </c:manualLayout>
      </c:layout>
      <c:barChart>
        <c:barDir val="col"/>
        <c:grouping val="clustered"/>
        <c:varyColors val="0"/>
        <c:ser>
          <c:idx val="0"/>
          <c:order val="0"/>
          <c:tx>
            <c:strRef>
              <c:f>'III.3.2. Afil anual SFS RS '!$C$4</c:f>
              <c:strCache>
                <c:ptCount val="1"/>
                <c:pt idx="0">
                  <c:v> Afiliados Titulares  </c:v>
                </c:pt>
              </c:strCache>
            </c:strRef>
          </c:tx>
          <c:spPr>
            <a:gradFill rotWithShape="1">
              <a:gsLst>
                <a:gs pos="0">
                  <a:schemeClr val="accent1">
                    <a:tint val="65000"/>
                    <a:shade val="51000"/>
                    <a:satMod val="130000"/>
                  </a:schemeClr>
                </a:gs>
                <a:gs pos="80000">
                  <a:schemeClr val="accent1">
                    <a:tint val="65000"/>
                    <a:shade val="93000"/>
                    <a:satMod val="130000"/>
                  </a:schemeClr>
                </a:gs>
                <a:gs pos="100000">
                  <a:schemeClr val="accent1">
                    <a:tint val="6500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Feb.2025</c:v>
                </c:pt>
              </c:strCache>
            </c:strRef>
          </c:cat>
          <c:val>
            <c:numRef>
              <c:extLst>
                <c:ext xmlns:c15="http://schemas.microsoft.com/office/drawing/2012/chart" uri="{02D57815-91ED-43cb-92C2-25804820EDAC}">
                  <c15:fullRef>
                    <c15:sqref>'III.3.2. Afil anual SFS RS '!$C$5:$C$22</c15:sqref>
                  </c15:fullRef>
                </c:ext>
              </c:extLst>
              <c:f>'III.3.2. Afil anual SFS RS '!$C$9:$C$22</c:f>
              <c:numCache>
                <c:formatCode>_(* #,##0_);_(* \(#,##0\);_(* "-"??_);_(@_)</c:formatCode>
                <c:ptCount val="14"/>
                <c:pt idx="0">
                  <c:v>1178040</c:v>
                </c:pt>
                <c:pt idx="1">
                  <c:v>1568225</c:v>
                </c:pt>
                <c:pt idx="2">
                  <c:v>1795214</c:v>
                </c:pt>
                <c:pt idx="3">
                  <c:v>2164705</c:v>
                </c:pt>
                <c:pt idx="4">
                  <c:v>2168957</c:v>
                </c:pt>
                <c:pt idx="5">
                  <c:v>2428212</c:v>
                </c:pt>
                <c:pt idx="6">
                  <c:v>2550398</c:v>
                </c:pt>
                <c:pt idx="7">
                  <c:v>2726543</c:v>
                </c:pt>
                <c:pt idx="8">
                  <c:v>4656130</c:v>
                </c:pt>
                <c:pt idx="9">
                  <c:v>4751862</c:v>
                </c:pt>
                <c:pt idx="10">
                  <c:v>4830794</c:v>
                </c:pt>
                <c:pt idx="11">
                  <c:v>4769269</c:v>
                </c:pt>
                <c:pt idx="12">
                  <c:v>4854651</c:v>
                </c:pt>
                <c:pt idx="13">
                  <c:v>4814275</c:v>
                </c:pt>
              </c:numCache>
            </c:numRef>
          </c:val>
          <c:extLst>
            <c:ext xmlns:c16="http://schemas.microsoft.com/office/drawing/2014/chart" uri="{C3380CC4-5D6E-409C-BE32-E72D297353CC}">
              <c16:uniqueId val="{00000017-B864-4DFD-8645-6954BC6BDE8D}"/>
            </c:ext>
          </c:extLst>
        </c:ser>
        <c:ser>
          <c:idx val="1"/>
          <c:order val="1"/>
          <c:tx>
            <c:strRef>
              <c:f>'III.3.2. Afil anual SFS RS '!$D$4</c:f>
              <c:strCache>
                <c:ptCount val="1"/>
                <c:pt idx="0">
                  <c:v> Afiliados Dependientes  </c:v>
                </c:pt>
              </c:strCache>
            </c:strRef>
          </c:tx>
          <c:spPr>
            <a:gradFill rotWithShape="1">
              <a:gsLst>
                <a:gs pos="0">
                  <a:schemeClr val="accent1">
                    <a:shade val="51000"/>
                    <a:satMod val="130000"/>
                  </a:schemeClr>
                </a:gs>
                <a:gs pos="80000">
                  <a:schemeClr val="accent1">
                    <a:shade val="93000"/>
                    <a:satMod val="130000"/>
                  </a:schemeClr>
                </a:gs>
                <a:gs pos="100000">
                  <a:schemeClr val="accent1">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a:noFill/>
              </a:ln>
              <a:effectLst/>
            </c:spPr>
            <c:txPr>
              <a:bodyPr rot="-5400000" spcFirstLastPara="1" vertOverflow="ellipsis"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extLst>
                <c:ext xmlns:c15="http://schemas.microsoft.com/office/drawing/2012/chart" uri="{02D57815-91ED-43cb-92C2-25804820EDAC}">
                  <c15:fullRef>
                    <c15:sqref>'III.3.2. Afil anual SFS RS '!$B$5:$B$22</c15:sqref>
                  </c15:fullRef>
                </c:ext>
              </c:extLst>
              <c:f>'III.3.2. Afil anual SFS RS '!$B$9:$B$22</c:f>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Feb.2025</c:v>
                </c:pt>
              </c:strCache>
            </c:strRef>
          </c:cat>
          <c:val>
            <c:numRef>
              <c:extLst>
                <c:ext xmlns:c15="http://schemas.microsoft.com/office/drawing/2012/chart" uri="{02D57815-91ED-43cb-92C2-25804820EDAC}">
                  <c15:fullRef>
                    <c15:sqref>'III.3.2. Afil anual SFS RS '!$D$5:$D$22</c15:sqref>
                  </c15:fullRef>
                </c:ext>
              </c:extLst>
              <c:f>'III.3.2. Afil anual SFS RS '!$D$9:$D$22</c:f>
              <c:numCache>
                <c:formatCode>_(* #,##0_);_(* \(#,##0\);_(* "-"??_);_(@_)</c:formatCode>
                <c:ptCount val="14"/>
                <c:pt idx="0">
                  <c:v>1125311</c:v>
                </c:pt>
                <c:pt idx="1">
                  <c:v>1183528</c:v>
                </c:pt>
                <c:pt idx="2">
                  <c:v>1220432</c:v>
                </c:pt>
                <c:pt idx="3">
                  <c:v>1152700</c:v>
                </c:pt>
                <c:pt idx="4">
                  <c:v>1178111</c:v>
                </c:pt>
                <c:pt idx="5">
                  <c:v>1118476</c:v>
                </c:pt>
                <c:pt idx="6">
                  <c:v>1069752</c:v>
                </c:pt>
                <c:pt idx="7">
                  <c:v>999719</c:v>
                </c:pt>
                <c:pt idx="8">
                  <c:v>1090709</c:v>
                </c:pt>
                <c:pt idx="9">
                  <c:v>995587</c:v>
                </c:pt>
                <c:pt idx="10">
                  <c:v>939407</c:v>
                </c:pt>
                <c:pt idx="11">
                  <c:v>920917</c:v>
                </c:pt>
                <c:pt idx="12">
                  <c:v>883741</c:v>
                </c:pt>
                <c:pt idx="13">
                  <c:v>877717</c:v>
                </c:pt>
              </c:numCache>
            </c:numRef>
          </c:val>
          <c:extLst>
            <c:ext xmlns:c16="http://schemas.microsoft.com/office/drawing/2014/chart" uri="{C3380CC4-5D6E-409C-BE32-E72D297353CC}">
              <c16:uniqueId val="{0000000B-B864-4DFD-8645-6954BC6BDE8D}"/>
            </c:ext>
          </c:extLst>
        </c:ser>
        <c:dLbls>
          <c:showLegendKey val="0"/>
          <c:showVal val="0"/>
          <c:showCatName val="0"/>
          <c:showSerName val="0"/>
          <c:showPercent val="0"/>
          <c:showBubbleSize val="0"/>
        </c:dLbls>
        <c:gapWidth val="42"/>
        <c:axId val="403924992"/>
        <c:axId val="403925384"/>
        <c:extLst>
          <c:ext xmlns:c15="http://schemas.microsoft.com/office/drawing/2012/chart" uri="{02D57815-91ED-43cb-92C2-25804820EDAC}">
            <c15:filteredBarSeries>
              <c15:ser>
                <c:idx val="2"/>
                <c:order val="2"/>
                <c:tx>
                  <c:strRef>
                    <c:extLst>
                      <c:ext uri="{02D57815-91ED-43cb-92C2-25804820EDAC}">
                        <c15:formulaRef>
                          <c15:sqref>'III.3.2. Afil anual SFS RS '!$H$4</c15:sqref>
                        </c15:formulaRef>
                      </c:ext>
                    </c:extLst>
                    <c:strCache>
                      <c:ptCount val="1"/>
                      <c:pt idx="0">
                        <c:v>Índice de dependencia RS</c:v>
                      </c:pt>
                    </c:strCache>
                  </c:strRef>
                </c:tx>
                <c:spPr>
                  <a:gradFill rotWithShape="1">
                    <a:gsLst>
                      <a:gs pos="0">
                        <a:schemeClr val="accent1">
                          <a:shade val="65000"/>
                          <a:shade val="51000"/>
                          <a:satMod val="130000"/>
                        </a:schemeClr>
                      </a:gs>
                      <a:gs pos="80000">
                        <a:schemeClr val="accent1">
                          <a:shade val="65000"/>
                          <a:shade val="93000"/>
                          <a:satMod val="130000"/>
                        </a:schemeClr>
                      </a:gs>
                      <a:gs pos="100000">
                        <a:schemeClr val="accent1">
                          <a:shade val="65000"/>
                          <a:shade val="94000"/>
                          <a:satMod val="135000"/>
                        </a:schemeClr>
                      </a:gs>
                    </a:gsLst>
                    <a:lin ang="16200000" scaled="0"/>
                  </a:gradFill>
                  <a:ln>
                    <a:noFill/>
                  </a:ln>
                  <a:effectLst>
                    <a:glow rad="228600">
                      <a:schemeClr val="accent2">
                        <a:satMod val="175000"/>
                        <a:alpha val="40000"/>
                      </a:schemeClr>
                    </a:glow>
                  </a:effectLst>
                  <a:scene3d>
                    <a:camera prst="orthographicFront">
                      <a:rot lat="0" lon="0" rev="0"/>
                    </a:camera>
                    <a:lightRig rig="threePt" dir="t">
                      <a:rot lat="0" lon="0" rev="1200000"/>
                    </a:lightRig>
                  </a:scene3d>
                  <a:sp3d>
                    <a:bevelT w="63500" h="25400"/>
                  </a:sp3d>
                </c:spPr>
                <c:invertIfNegative val="0"/>
                <c:cat>
                  <c:strRef>
                    <c:extLst>
                      <c:ext uri="{02D57815-91ED-43cb-92C2-25804820EDAC}">
                        <c15:fullRef>
                          <c15:sqref>'III.3.2. Afil anual SFS RS '!$B$5:$B$22</c15:sqref>
                        </c15:fullRef>
                        <c15:formulaRef>
                          <c15:sqref>'III.3.2. Afil anual SFS RS '!$B$9:$B$22</c15:sqref>
                        </c15:formulaRef>
                      </c:ext>
                    </c:extLst>
                    <c:strCache>
                      <c:ptCount val="14"/>
                      <c:pt idx="0">
                        <c:v>Dic. 2012</c:v>
                      </c:pt>
                      <c:pt idx="1">
                        <c:v>Dic. 2013</c:v>
                      </c:pt>
                      <c:pt idx="2">
                        <c:v>Dic. 2014</c:v>
                      </c:pt>
                      <c:pt idx="3">
                        <c:v>Dic. 2015</c:v>
                      </c:pt>
                      <c:pt idx="4">
                        <c:v>Dic. 2016</c:v>
                      </c:pt>
                      <c:pt idx="5">
                        <c:v>Dic. 2017</c:v>
                      </c:pt>
                      <c:pt idx="6">
                        <c:v>Dic.2018</c:v>
                      </c:pt>
                      <c:pt idx="7">
                        <c:v>Dic.2019</c:v>
                      </c:pt>
                      <c:pt idx="8">
                        <c:v>Dic. 2020</c:v>
                      </c:pt>
                      <c:pt idx="9">
                        <c:v>Dic.2021</c:v>
                      </c:pt>
                      <c:pt idx="10">
                        <c:v>Dic. 2022</c:v>
                      </c:pt>
                      <c:pt idx="11">
                        <c:v>Dic. 2023</c:v>
                      </c:pt>
                      <c:pt idx="12">
                        <c:v>Dic. 2024</c:v>
                      </c:pt>
                      <c:pt idx="13">
                        <c:v>Feb.2025</c:v>
                      </c:pt>
                    </c:strCache>
                  </c:strRef>
                </c:cat>
                <c:val>
                  <c:numRef>
                    <c:extLst>
                      <c:ext uri="{02D57815-91ED-43cb-92C2-25804820EDAC}">
                        <c15:fullRef>
                          <c15:sqref>'III.3.2. Afil anual SFS RS '!$H$5:$H$22</c15:sqref>
                        </c15:fullRef>
                        <c15:formulaRef>
                          <c15:sqref>'III.3.2. Afil anual SFS RS '!$H$9:$H$22</c15:sqref>
                        </c15:formulaRef>
                      </c:ext>
                    </c:extLst>
                    <c:numCache>
                      <c:formatCode>_(* #,##0.00_);_(* \(#,##0.00\);_(* "-"??_);_(@_)</c:formatCode>
                      <c:ptCount val="14"/>
                      <c:pt idx="0">
                        <c:v>0.95524005976027981</c:v>
                      </c:pt>
                      <c:pt idx="1">
                        <c:v>0.75469272585247649</c:v>
                      </c:pt>
                      <c:pt idx="2">
                        <c:v>0.67982535786819842</c:v>
                      </c:pt>
                      <c:pt idx="3">
                        <c:v>0.53249749965930693</c:v>
                      </c:pt>
                      <c:pt idx="4">
                        <c:v>0.54316936665872118</c:v>
                      </c:pt>
                      <c:pt idx="5">
                        <c:v>0.46061711250912196</c:v>
                      </c:pt>
                      <c:pt idx="6">
                        <c:v>0.41944512189862132</c:v>
                      </c:pt>
                      <c:pt idx="7">
                        <c:v>0.36666173979284389</c:v>
                      </c:pt>
                      <c:pt idx="8">
                        <c:v>0.23425226529328005</c:v>
                      </c:pt>
                      <c:pt idx="9">
                        <c:v>0.20951513322567028</c:v>
                      </c:pt>
                      <c:pt idx="10">
                        <c:v>0.19446223540064014</c:v>
                      </c:pt>
                      <c:pt idx="11">
                        <c:v>0.19309395213396435</c:v>
                      </c:pt>
                      <c:pt idx="12">
                        <c:v>0.18204006837978673</c:v>
                      </c:pt>
                      <c:pt idx="13">
                        <c:v>0.18231550960424986</c:v>
                      </c:pt>
                    </c:numCache>
                  </c:numRef>
                </c:val>
                <c:extLst>
                  <c:ext xmlns:c16="http://schemas.microsoft.com/office/drawing/2014/chart" uri="{C3380CC4-5D6E-409C-BE32-E72D297353CC}">
                    <c16:uniqueId val="{00000023-B864-4DFD-8645-6954BC6BDE8D}"/>
                  </c:ext>
                </c:extLst>
              </c15:ser>
            </c15:filteredBarSeries>
          </c:ext>
        </c:extLst>
      </c:barChart>
      <c:catAx>
        <c:axId val="403924992"/>
        <c:scaling>
          <c:orientation val="minMax"/>
        </c:scaling>
        <c:delete val="0"/>
        <c:axPos val="b"/>
        <c:numFmt formatCode="General" sourceLinked="0"/>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2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crossAx val="403925384"/>
        <c:crosses val="autoZero"/>
        <c:auto val="1"/>
        <c:lblAlgn val="ctr"/>
        <c:lblOffset val="100"/>
        <c:noMultiLvlLbl val="0"/>
      </c:catAx>
      <c:valAx>
        <c:axId val="403925384"/>
        <c:scaling>
          <c:orientation val="minMax"/>
        </c:scaling>
        <c:delete val="0"/>
        <c:axPos val="l"/>
        <c:numFmt formatCode="_(* #,##0_);_(* \(#,##0\);_(* &quot;-&quot;??_);_(@_)" sourceLinked="1"/>
        <c:majorTickMark val="none"/>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100" b="0" i="0" u="none" strike="noStrike" kern="1200" baseline="0">
                <a:solidFill>
                  <a:schemeClr val="bg1"/>
                </a:solidFill>
                <a:latin typeface="Arial" panose="020B0604020202020204" pitchFamily="34" charset="0"/>
                <a:ea typeface="+mn-ea"/>
                <a:cs typeface="Arial" panose="020B0604020202020204" pitchFamily="34" charset="0"/>
              </a:defRPr>
            </a:pPr>
            <a:endParaRPr lang="es-DO"/>
          </a:p>
        </c:txPr>
        <c:crossAx val="403924992"/>
        <c:crosses val="autoZero"/>
        <c:crossBetween val="between"/>
        <c:dispUnits>
          <c:builtInUnit val="thousands"/>
          <c:dispUnitsLbl>
            <c:layout>
              <c:manualLayout>
                <c:xMode val="edge"/>
                <c:yMode val="edge"/>
                <c:x val="3.215195639178815E-3"/>
                <c:y val="0.37669945961698409"/>
              </c:manualLayout>
            </c:layout>
            <c:spPr>
              <a:noFill/>
              <a:ln>
                <a:noFill/>
              </a:ln>
              <a:effectLst/>
            </c:spPr>
            <c:txPr>
              <a:bodyPr rot="-5400000" spcFirstLastPara="1" vertOverflow="ellipsis" vert="horz" wrap="square" anchor="ctr" anchorCtr="1"/>
              <a:lstStyle/>
              <a:p>
                <a:pPr>
                  <a:defRPr sz="1400" b="1"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dispUnitsLbl>
        </c:dispUnits>
      </c:valAx>
      <c:spPr>
        <a:solidFill>
          <a:schemeClr val="bg1"/>
        </a:solidFill>
        <a:ln>
          <a:noFill/>
        </a:ln>
        <a:effectLst/>
      </c:spPr>
    </c:plotArea>
    <c:legend>
      <c:legendPos val="t"/>
      <c:layout>
        <c:manualLayout>
          <c:xMode val="edge"/>
          <c:yMode val="edge"/>
          <c:x val="0.30592521377098453"/>
          <c:y val="8.4489759465595768E-2"/>
          <c:w val="0.35902332411674448"/>
          <c:h val="4.8061785822934029E-2"/>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solidFill>
              <a:latin typeface="Arial" panose="020B0604020202020204" pitchFamily="34" charset="0"/>
              <a:ea typeface="+mn-ea"/>
              <a:cs typeface="Arial" panose="020B0604020202020204" pitchFamily="34" charset="0"/>
            </a:defRPr>
          </a:pPr>
          <a:endParaRPr lang="es-DO"/>
        </a:p>
      </c:txPr>
    </c:legend>
    <c:plotVisOnly val="1"/>
    <c:dispBlanksAs val="gap"/>
    <c:showDLblsOverMax val="0"/>
  </c:chart>
  <c:spPr>
    <a:solidFill>
      <a:schemeClr val="bg1"/>
    </a:solidFill>
    <a:ln w="9525" cap="flat" cmpd="sng" algn="ctr">
      <a:noFill/>
      <a:prstDash val="solid"/>
      <a:round/>
    </a:ln>
    <a:effectLst/>
  </c:spPr>
  <c:txPr>
    <a:bodyPr/>
    <a:lstStyle/>
    <a:p>
      <a:pPr>
        <a:defRPr sz="1400">
          <a:latin typeface="Arial" panose="020B0604020202020204" pitchFamily="34" charset="0"/>
          <a:cs typeface="Arial" panose="020B0604020202020204" pitchFamily="34" charset="0"/>
        </a:defRPr>
      </a:pPr>
      <a:endParaRPr lang="es-DO"/>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withinLinear" id="14">
  <a:schemeClr val="accent1"/>
</cs:colorStyle>
</file>

<file path=xl/charts/colors11.xml><?xml version="1.0" encoding="utf-8"?>
<cs:colorStyle xmlns:cs="http://schemas.microsoft.com/office/drawing/2012/chartStyle" xmlns:a="http://schemas.openxmlformats.org/drawingml/2006/main" meth="withinLinear" id="14">
  <a:schemeClr val="accent1"/>
</cs:colorStyle>
</file>

<file path=xl/charts/colors12.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withinLinear" id="14">
  <a:schemeClr val="accent1"/>
</cs:colorStyle>
</file>

<file path=xl/charts/colors15.xml><?xml version="1.0" encoding="utf-8"?>
<cs:colorStyle xmlns:cs="http://schemas.microsoft.com/office/drawing/2012/chartStyle" xmlns:a="http://schemas.openxmlformats.org/drawingml/2006/main" meth="withinLinear" id="16">
  <a:schemeClr val="accent3"/>
</cs:colorStyle>
</file>

<file path=xl/charts/colors16.xml><?xml version="1.0" encoding="utf-8"?>
<cs:colorStyle xmlns:cs="http://schemas.microsoft.com/office/drawing/2012/chartStyle" xmlns:a="http://schemas.openxmlformats.org/drawingml/2006/main" meth="withinLinear" id="14">
  <a:schemeClr val="accent1"/>
</cs:colorStyle>
</file>

<file path=xl/charts/colors17.xml><?xml version="1.0" encoding="utf-8"?>
<cs:colorStyle xmlns:cs="http://schemas.microsoft.com/office/drawing/2012/chartStyle" xmlns:a="http://schemas.openxmlformats.org/drawingml/2006/main" meth="withinLinear" id="16">
  <a:schemeClr val="accent3"/>
</cs:colorStyle>
</file>

<file path=xl/charts/colors1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Reversed" id="21">
  <a:schemeClr val="accent1"/>
</cs:colorStyle>
</file>

<file path=xl/charts/colors2.xml><?xml version="1.0" encoding="utf-8"?>
<cs:colorStyle xmlns:cs="http://schemas.microsoft.com/office/drawing/2012/chartStyle" xmlns:a="http://schemas.openxmlformats.org/drawingml/2006/main" meth="withinLinear" id="14">
  <a:schemeClr val="accent1"/>
</cs:colorStyle>
</file>

<file path=xl/charts/colors20.xml><?xml version="1.0" encoding="utf-8"?>
<cs:colorStyle xmlns:cs="http://schemas.microsoft.com/office/drawing/2012/chartStyle" xmlns:a="http://schemas.openxmlformats.org/drawingml/2006/main" meth="withinLinearReversed" id="21">
  <a:schemeClr val="accent1"/>
</cs:colorStyle>
</file>

<file path=xl/charts/colors21.xml><?xml version="1.0" encoding="utf-8"?>
<cs:colorStyle xmlns:cs="http://schemas.microsoft.com/office/drawing/2012/chartStyle" xmlns:a="http://schemas.openxmlformats.org/drawingml/2006/main" meth="withinLinearReversed" id="21">
  <a:schemeClr val="accent1"/>
</cs:colorStyle>
</file>

<file path=xl/charts/colors2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withinLinearReversed" id="21">
  <a:schemeClr val="accent1"/>
</cs:colorStyle>
</file>

<file path=xl/charts/colors25.xml><?xml version="1.0" encoding="utf-8"?>
<cs:colorStyle xmlns:cs="http://schemas.microsoft.com/office/drawing/2012/chartStyle" xmlns:a="http://schemas.openxmlformats.org/drawingml/2006/main" meth="withinLinear" id="18">
  <a:schemeClr val="accent5"/>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withinLinear" id="18">
  <a:schemeClr val="accent5"/>
</cs:colorStyle>
</file>

<file path=xl/charts/colors31.xml><?xml version="1.0" encoding="utf-8"?>
<cs:colorStyle xmlns:cs="http://schemas.microsoft.com/office/drawing/2012/chartStyle" xmlns:a="http://schemas.openxmlformats.org/drawingml/2006/main" meth="withinLinear" id="14">
  <a:schemeClr val="accent1"/>
</cs:colorStyle>
</file>

<file path=xl/charts/colors32.xml><?xml version="1.0" encoding="utf-8"?>
<cs:colorStyle xmlns:cs="http://schemas.microsoft.com/office/drawing/2012/chartStyle" xmlns:a="http://schemas.openxmlformats.org/drawingml/2006/main" meth="withinLinear" id="14">
  <a:schemeClr val="accent1"/>
</cs:colorStyle>
</file>

<file path=xl/charts/colors33.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withinLinear" id="14">
  <a:schemeClr val="accent1"/>
</cs:colorStyle>
</file>

<file path=xl/charts/colors35.xml><?xml version="1.0" encoding="utf-8"?>
<cs:colorStyle xmlns:cs="http://schemas.microsoft.com/office/drawing/2012/chartStyle" xmlns:a="http://schemas.openxmlformats.org/drawingml/2006/main" meth="withinLinear" id="14">
  <a:schemeClr val="accent1"/>
</cs:colorStyle>
</file>

<file path=xl/charts/colors36.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withinLinear" id="14">
  <a:schemeClr val="accent1"/>
</cs:colorStyle>
</file>

<file path=xl/charts/colors4.xml><?xml version="1.0" encoding="utf-8"?>
<cs:colorStyle xmlns:cs="http://schemas.microsoft.com/office/drawing/2012/chartStyle" xmlns:a="http://schemas.openxmlformats.org/drawingml/2006/main" meth="withinLinear" id="14">
  <a:schemeClr val="accent1"/>
</cs:colorStyle>
</file>

<file path=xl/charts/colors40.xml><?xml version="1.0" encoding="utf-8"?>
<cs:colorStyle xmlns:cs="http://schemas.microsoft.com/office/drawing/2012/chartStyle" xmlns:a="http://schemas.openxmlformats.org/drawingml/2006/main" meth="withinLinear" id="18">
  <a:schemeClr val="accent5"/>
</cs:colorStyle>
</file>

<file path=xl/charts/colors4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withinLinear" id="18">
  <a:schemeClr val="accent5"/>
</cs:colorStyle>
</file>

<file path=xl/charts/colors44.xml><?xml version="1.0" encoding="utf-8"?>
<cs:colorStyle xmlns:cs="http://schemas.microsoft.com/office/drawing/2012/chartStyle" xmlns:a="http://schemas.openxmlformats.org/drawingml/2006/main" meth="withinLinear" id="14">
  <a:schemeClr val="accent1"/>
</cs:colorStyle>
</file>

<file path=xl/charts/colors45.xml><?xml version="1.0" encoding="utf-8"?>
<cs:colorStyle xmlns:cs="http://schemas.microsoft.com/office/drawing/2012/chartStyle" xmlns:a="http://schemas.openxmlformats.org/drawingml/2006/main" meth="withinLinear" id="18">
  <a:schemeClr val="accent5"/>
</cs:colorStyle>
</file>

<file path=xl/charts/colors46.xml><?xml version="1.0" encoding="utf-8"?>
<cs:colorStyle xmlns:cs="http://schemas.microsoft.com/office/drawing/2012/chartStyle" xmlns:a="http://schemas.openxmlformats.org/drawingml/2006/main" meth="withinLinear" id="14">
  <a:schemeClr val="accent1"/>
</cs:colorStyle>
</file>

<file path=xl/charts/colors47.xml><?xml version="1.0" encoding="utf-8"?>
<cs:colorStyle xmlns:cs="http://schemas.microsoft.com/office/drawing/2012/chartStyle" xmlns:a="http://schemas.openxmlformats.org/drawingml/2006/main" meth="withinLinear" id="14">
  <a:schemeClr val="accent1"/>
</cs:colorStyle>
</file>

<file path=xl/charts/colors4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withinLinearReversed" id="21">
  <a:schemeClr val="accent1"/>
</cs:colorStyle>
</file>

<file path=xl/charts/colors5.xml><?xml version="1.0" encoding="utf-8"?>
<cs:colorStyle xmlns:cs="http://schemas.microsoft.com/office/drawing/2012/chartStyle" xmlns:a="http://schemas.openxmlformats.org/drawingml/2006/main" meth="withinLinear" id="14">
  <a:schemeClr val="accent1"/>
</cs:colorStyle>
</file>

<file path=xl/charts/colors50.xml><?xml version="1.0" encoding="utf-8"?>
<cs:colorStyle xmlns:cs="http://schemas.microsoft.com/office/drawing/2012/chartStyle" xmlns:a="http://schemas.openxmlformats.org/drawingml/2006/main" meth="withinLinearReversed" id="21">
  <a:schemeClr val="accent1"/>
</cs:colorStyle>
</file>

<file path=xl/charts/colors51.xml><?xml version="1.0" encoding="utf-8"?>
<cs:colorStyle xmlns:cs="http://schemas.microsoft.com/office/drawing/2012/chartStyle" xmlns:a="http://schemas.openxmlformats.org/drawingml/2006/main" meth="withinLinear" id="14">
  <a:schemeClr val="accent1"/>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withinLinear" id="16">
  <a:schemeClr val="accent3"/>
</cs:colorStyle>
</file>

<file path=xl/charts/colors54.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withinLinear" id="14">
  <a:schemeClr val="accent1"/>
</cs:colorStyle>
</file>

<file path=xl/charts/colors7.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withinLinearReversed" id="21">
  <a:schemeClr val="accent1"/>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52">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1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4.xml><?xml version="1.0" encoding="utf-8"?>
<cs:chartStyle xmlns:cs="http://schemas.microsoft.com/office/drawing/2012/chartStyle" xmlns:a="http://schemas.openxmlformats.org/drawingml/2006/main" id="258">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1"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scene3d>
        <a:camera prst="orthographicFront"/>
        <a:lightRig rig="brightRoom" dir="t"/>
      </a:scene3d>
      <a:sp3d prstMaterial="flat">
        <a:bevelT w="50800" h="101600" prst="angle"/>
        <a:contourClr>
          <a:srgbClr val="000000"/>
        </a:contourClr>
      </a:sp3d>
    </cs:spPr>
  </cs:dataPoint>
  <cs:dataPoint3D>
    <cs:lnRef idx="0"/>
    <cs:fillRef idx="0">
      <cs:styleClr val="auto"/>
    </cs:fillRef>
    <cs:effectRef idx="0"/>
    <cs:fontRef idx="minor">
      <a:schemeClr val="tx1"/>
    </cs:fontRef>
    <cs:spPr>
      <a:solidFill>
        <a:schemeClr val="phClr"/>
      </a:solidFill>
      <a:ln w="1905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1" i="0" kern="1200" cap="all" spc="50"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326">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dk1">
            <a:lumMod val="75000"/>
            <a:lumOff val="25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dk1">
            <a:lumMod val="75000"/>
            <a:lumOff val="25000"/>
          </a:schemeClr>
        </a:solidFill>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2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2.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5.xml><?xml version="1.0" encoding="utf-8"?>
<cs:chartStyle xmlns:cs="http://schemas.microsoft.com/office/drawing/2012/chartStyle" xmlns:a="http://schemas.openxmlformats.org/drawingml/2006/main" id="298">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lt1"/>
    </cs:fontRef>
    <cs:defRPr sz="900" b="0" i="0" u="none" strike="noStrike" kern="1200" baseline="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1.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131">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35.xml><?xml version="1.0" encoding="utf-8"?>
<cs:chartStyle xmlns:cs="http://schemas.microsoft.com/office/drawing/2012/chartStyle" xmlns:a="http://schemas.openxmlformats.org/drawingml/2006/main" id="129">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1">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mods="ignoreCSTransforms">
      <cs:styleClr val="0">
        <a:shade val="25000"/>
      </cs:styl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mods="ignoreCSTransforms">
      <cs:styleClr val="0">
        <a:tint val="25000"/>
      </cs:styl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39.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4.xml><?xml version="1.0" encoding="utf-8"?>
<cs:chartStyle xmlns:cs="http://schemas.microsoft.com/office/drawing/2012/chartStyle" xmlns:a="http://schemas.openxmlformats.org/drawingml/2006/main" id="107">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mods="ignoreCSTransforms">
      <cs:styleClr val="0">
        <a:shade val="25000"/>
      </cs:styl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mods="ignoreCSTransforms">
      <cs:styleClr val="0">
        <a:tint val="25000"/>
      </cs:styl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5.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7.xml><?xml version="1.0" encoding="utf-8"?>
<cs:chartStyle xmlns:cs="http://schemas.microsoft.com/office/drawing/2012/chartStyle" xmlns:a="http://schemas.openxmlformats.org/drawingml/2006/main" id="223">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9050" cap="flat" cmpd="sng" algn="ctr">
        <a:solidFill>
          <a:schemeClr val="tx1">
            <a:lumMod val="15000"/>
            <a:lumOff val="85000"/>
          </a:schemeClr>
        </a:solidFill>
        <a:round/>
        <a:headEnd type="none" w="sm" len="sm"/>
        <a:tailEnd type="none" w="sm" len="sm"/>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
  <cs:dataPoint3D>
    <cs:lnRef idx="0"/>
    <cs:fillRef idx="0">
      <cs:styleClr val="auto"/>
    </cs:fillRef>
    <cs:effectRef idx="0"/>
    <cs:fontRef idx="minor">
      <a:schemeClr val="dk1"/>
    </cs:fontRef>
    <cs:spPr>
      <a:gradFill flip="none" rotWithShape="1">
        <a:gsLst>
          <a:gs pos="0">
            <a:schemeClr val="phClr"/>
          </a:gs>
          <a:gs pos="75000">
            <a:schemeClr val="phClr">
              <a:lumMod val="60000"/>
              <a:lumOff val="40000"/>
            </a:schemeClr>
          </a:gs>
          <a:gs pos="51000">
            <a:schemeClr val="phClr">
              <a:alpha val="75000"/>
            </a:schemeClr>
          </a:gs>
          <a:gs pos="100000">
            <a:schemeClr val="phClr">
              <a:lumMod val="20000"/>
              <a:lumOff val="80000"/>
              <a:alpha val="15000"/>
            </a:schemeClr>
          </a:gs>
        </a:gsLst>
        <a:lin ang="10800000" scaled="1"/>
        <a:tileRect/>
      </a:gradFill>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styleClr val="auto"/>
    </cs:lnRef>
    <cs:fillRef idx="0">
      <cs:styleClr val="auto"/>
    </cs:fillRef>
    <cs:effectRef idx="0"/>
    <cs:fontRef idx="minor">
      <a:schemeClr val="dk1"/>
    </cs:fontRef>
    <cs:spPr>
      <a:gradFill>
        <a:gsLst>
          <a:gs pos="0">
            <a:schemeClr val="phClr"/>
          </a:gs>
          <a:gs pos="46000">
            <a:schemeClr val="phClr"/>
          </a:gs>
          <a:gs pos="100000">
            <a:schemeClr val="phClr">
              <a:lumMod val="20000"/>
              <a:lumOff val="80000"/>
              <a:alpha val="0"/>
            </a:schemeClr>
          </a:gs>
        </a:gsLst>
        <a:path path="circle">
          <a:fillToRect l="50000" t="-80000" r="50000" b="180000"/>
        </a:path>
      </a:gradFill>
      <a:ln w="9525" cap="flat" cmpd="sng" algn="ctr">
        <a:solidFill>
          <a:schemeClr val="phClr">
            <a:shade val="95000"/>
          </a:scheme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cap="flat" cmpd="sng" algn="ctr">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99000">
              <a:schemeClr val="tx1">
                <a:lumMod val="25000"/>
                <a:lumOff val="75000"/>
              </a:schemeClr>
            </a:gs>
            <a:gs pos="0">
              <a:schemeClr val="tx1">
                <a:lumMod val="15000"/>
                <a:lumOff val="85000"/>
              </a:schemeClr>
            </a:gs>
          </a:gsLst>
          <a:lin ang="5400000" scaled="0"/>
        </a:gradFill>
        <a:round/>
      </a:ln>
    </cs:spPr>
  </cs:gridlineMajor>
  <cs:gridlineMinor>
    <cs:lnRef idx="0"/>
    <cs:fillRef idx="0"/>
    <cs:effectRef idx="0"/>
    <cs:fontRef idx="minor">
      <a:schemeClr val="dk1"/>
    </cs:fontRef>
    <cs:spPr>
      <a:ln w="9525" cap="flat" cmpd="sng" algn="ctr">
        <a:gradFill>
          <a:gsLst>
            <a:gs pos="100000">
              <a:schemeClr val="tx1">
                <a:lumMod val="15000"/>
                <a:lumOff val="85000"/>
              </a:schemeClr>
            </a:gs>
            <a:gs pos="0">
              <a:schemeClr val="tx1">
                <a:lumMod val="5000"/>
                <a:lumOff val="95000"/>
              </a:schemeClr>
            </a:gs>
          </a:gsLst>
          <a:lin ang="5400000" scaled="0"/>
        </a:gradFill>
        <a:round/>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headEnd type="none" w="sm" len="sm"/>
        <a:tailEnd type="none" w="sm" len="sm"/>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800" b="1" kern="1200" cap="all" spc="5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48.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4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1.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7.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126">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3">
      <cs:styleClr val="auto"/>
    </cs:fillRef>
    <cs:effectRef idx="3">
      <a:schemeClr val="dk1"/>
    </cs:effectRef>
    <cs:fontRef idx="minor">
      <a:schemeClr val="tx1"/>
    </cs:fontRef>
  </cs:dataPoint>
  <cs:dataPoint3D>
    <cs:lnRef idx="0"/>
    <cs:fillRef idx="3">
      <cs:styleClr val="auto"/>
    </cs:fillRef>
    <cs:effectRef idx="3">
      <a:schemeClr val="dk1"/>
    </cs:effectRef>
    <cs:fontRef idx="minor">
      <a:schemeClr val="tx1"/>
    </cs:fontRef>
  </cs:dataPoint3D>
  <cs:dataPointLine>
    <cs:lnRef idx="1">
      <cs:styleClr val="auto"/>
    </cs:lnRef>
    <cs:lineWidthScale>7</cs:lineWidthScale>
    <cs:fillRef idx="0"/>
    <cs:effectRef idx="0"/>
    <cs:fontRef idx="minor">
      <a:schemeClr val="tx1"/>
    </cs:fontRef>
    <cs:spPr>
      <a:ln cap="rnd">
        <a:round/>
      </a:ln>
    </cs:spPr>
  </cs:dataPointLine>
  <cs:dataPointMarker>
    <cs:lnRef idx="1">
      <cs:styleClr val="auto"/>
    </cs:lnRef>
    <cs:fillRef idx="3">
      <cs:styleClr val="auto"/>
    </cs:fillRef>
    <cs:effectRef idx="3">
      <a:schemeClr val="dk1"/>
    </cs:effectRef>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0"/>
    <cs:fillRef idx="3">
      <a:schemeClr val="dk1">
        <a:tint val="95000"/>
      </a:schemeClr>
    </cs:fillRef>
    <cs:effectRef idx="3">
      <a:schemeClr val="dk1"/>
    </cs:effectRef>
    <cs:fontRef idx="minor">
      <a:schemeClr val="tx1"/>
    </cs:fontRef>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0"/>
    <cs:fillRef idx="3">
      <a:schemeClr val="dk1">
        <a:tint val="5000"/>
      </a:schemeClr>
    </cs:fillRef>
    <cs:effectRef idx="3">
      <a:schemeClr val="dk1"/>
    </cs:effectRef>
    <cs:fontRef idx="minor">
      <a:schemeClr val="tx1"/>
    </cs:fontRef>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iagrams/colors1.xml><?xml version="1.0" encoding="utf-8"?>
<dgm:colorsDef xmlns:dgm="http://schemas.openxmlformats.org/drawingml/2006/diagram" xmlns:a="http://schemas.openxmlformats.org/drawingml/2006/main" uniqueId="urn:microsoft.com/office/officeart/2005/8/colors/accent1_1">
  <dgm:title val=""/>
  <dgm:desc val=""/>
  <dgm:catLst>
    <dgm:cat type="accent1" pri="11100"/>
  </dgm:catLst>
  <dgm:styleLbl name="node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lig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lnNode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vennNode1">
    <dgm:fillClrLst meth="repeat">
      <a:schemeClr val="lt1">
        <a:alpha val="50000"/>
      </a:schemeClr>
    </dgm:fillClrLst>
    <dgm:linClrLst meth="repeat">
      <a:schemeClr val="accent1">
        <a:shade val="80000"/>
      </a:schemeClr>
    </dgm:linClrLst>
    <dgm:effectClrLst/>
    <dgm:txLinClrLst/>
    <dgm:txFillClrLst/>
    <dgm:txEffectClrLst/>
  </dgm:styleLbl>
  <dgm:styleLbl name="node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node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f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align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bgImgPlace1">
    <dgm:fillClrLst meth="repeat">
      <a:schemeClr val="accent1">
        <a:tint val="40000"/>
      </a:schemeClr>
    </dgm:fillClrLst>
    <dgm:linClrLst meth="repeat">
      <a:schemeClr val="accent1">
        <a:shade val="80000"/>
      </a:schemeClr>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meth="repeat">
      <a:schemeClr val="dk1"/>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dgm:linClrLst>
    <dgm:effectClrLst/>
    <dgm:txLinClrLst/>
    <dgm:txFillClrLst meth="repeat">
      <a:schemeClr val="tx1"/>
    </dgm:txFillClrLst>
    <dgm:txEffectClrLst/>
  </dgm:styleLbl>
  <dgm:styleLbl name="asst0">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1">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2">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3">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asst4">
    <dgm:fillClrLst meth="repeat">
      <a:schemeClr val="lt1"/>
    </dgm:fillClrLst>
    <dgm:linClrLst meth="repeat">
      <a:schemeClr val="accent1">
        <a:shade val="80000"/>
      </a:schemeClr>
    </dgm:linClrLst>
    <dgm:effectClrLst/>
    <dgm:txLinClrLst/>
    <dgm:txFillClrLst meth="repeat">
      <a:schemeClr val="dk1"/>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dgm:txEffectClrLst/>
  </dgm:styleLbl>
  <dgm:styleLbl name="parChTrans2D2">
    <dgm:fillClrLst meth="repeat">
      <a:schemeClr val="accent1"/>
    </dgm:fillClrLst>
    <dgm:linClrLst meth="repeat">
      <a:schemeClr val="accent1"/>
    </dgm:linClrLst>
    <dgm:effectClrLst/>
    <dgm:txLinClrLst/>
    <dgm:txFillClrLst/>
    <dgm:txEffectClrLst/>
  </dgm:styleLbl>
  <dgm:styleLbl name="parChTrans2D3">
    <dgm:fillClrLst meth="repeat">
      <a:schemeClr val="accent1"/>
    </dgm:fillClrLst>
    <dgm:linClrLst meth="repeat">
      <a:schemeClr val="accent1"/>
    </dgm:linClrLst>
    <dgm:effectClrLst/>
    <dgm:txLinClrLst/>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conF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align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trAlignAcc1">
    <dgm:fillClrLst meth="repeat">
      <a:schemeClr val="accent1">
        <a:alpha val="40000"/>
        <a:tint val="40000"/>
      </a:schemeClr>
    </dgm:fillClrLst>
    <dgm:linClrLst meth="repeat">
      <a:schemeClr val="accent1"/>
    </dgm:linClrLst>
    <dgm:effectClrLst/>
    <dgm:txLinClrLst/>
    <dgm:txFillClrLst meth="repeat">
      <a:schemeClr val="dk1"/>
    </dgm:txFillClrLst>
    <dgm:txEffectClrLst/>
  </dgm:styleLbl>
  <dgm:styleLbl name="bgAcc1">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align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bgAccFollowNode1">
    <dgm:fillClrLst meth="repeat">
      <a:schemeClr val="lt1">
        <a:alpha val="90000"/>
        <a:tint val="40000"/>
      </a:schemeClr>
    </dgm:fillClrLst>
    <dgm:linClrLst meth="repeat">
      <a:schemeClr val="accent1">
        <a:alpha val="90000"/>
      </a:schemeClr>
    </dgm:linClrLst>
    <dgm:effectClrLst/>
    <dgm:txLinClrLst/>
    <dgm:txFillClrLst meth="repeat">
      <a:schemeClr val="dk1"/>
    </dgm:txFillClrLst>
    <dgm:txEffectClrLst/>
  </dgm:styleLbl>
  <dgm:styleLbl name="fgAcc0">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2">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3">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fgAcc4">
    <dgm:fillClrLst meth="repeat">
      <a:schemeClr val="accent1">
        <a:alpha val="90000"/>
        <a:tint val="4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DF2A6CB-E4A0-466E-86F2-B57542874DDB}" type="doc">
      <dgm:prSet loTypeId="urn:microsoft.com/office/officeart/2005/8/layout/lProcess1" loCatId="process" qsTypeId="urn:microsoft.com/office/officeart/2005/8/quickstyle/3d1" qsCatId="3D" csTypeId="urn:microsoft.com/office/officeart/2005/8/colors/accent1_1" csCatId="accent1" phldr="1"/>
      <dgm:spPr/>
      <dgm:t>
        <a:bodyPr/>
        <a:lstStyle/>
        <a:p>
          <a:endParaRPr lang="es-ES"/>
        </a:p>
      </dgm:t>
    </dgm:pt>
    <dgm:pt modelId="{C4CF1EC7-36E2-4C06-A002-29F1E6904EC6}">
      <dgm:prSet phldrT="[Texto]"/>
      <dgm:spPr/>
      <dgm:t>
        <a:bodyPr/>
        <a:lstStyle/>
        <a:p>
          <a:r>
            <a:rPr lang="es-ES" b="1"/>
            <a:t>Seguro de Vejez, Discapacidad y Sobrevivencia (SVDS)</a:t>
          </a:r>
        </a:p>
      </dgm:t>
    </dgm:pt>
    <dgm:pt modelId="{78982C8B-99E9-4C8B-962A-FA10B35FE308}" type="parTrans" cxnId="{40547144-5A63-4E03-8711-84103AABBD77}">
      <dgm:prSet/>
      <dgm:spPr/>
      <dgm:t>
        <a:bodyPr/>
        <a:lstStyle/>
        <a:p>
          <a:endParaRPr lang="es-ES"/>
        </a:p>
      </dgm:t>
    </dgm:pt>
    <dgm:pt modelId="{B385368E-E0C0-4A2E-BA9B-C1C4106898D2}" type="sibTrans" cxnId="{40547144-5A63-4E03-8711-84103AABBD77}">
      <dgm:prSet/>
      <dgm:spPr/>
      <dgm:t>
        <a:bodyPr/>
        <a:lstStyle/>
        <a:p>
          <a:endParaRPr lang="es-ES"/>
        </a:p>
      </dgm:t>
    </dgm:pt>
    <dgm:pt modelId="{2289582D-F857-4021-B3F3-6DF27DBF76EA}">
      <dgm:prSet phldrT="[Texto]"/>
      <dgm:spPr/>
      <dgm:t>
        <a:bodyPr/>
        <a:lstStyle/>
        <a:p>
          <a:r>
            <a:rPr lang="es-ES"/>
            <a:t>Pensión por Discapacidad</a:t>
          </a:r>
        </a:p>
      </dgm:t>
    </dgm:pt>
    <dgm:pt modelId="{01DC95CD-39A9-41A7-B90D-C07949DE6A9A}" type="parTrans" cxnId="{EC875BE4-21D6-4BD3-8A9E-EA7D229DB012}">
      <dgm:prSet/>
      <dgm:spPr/>
      <dgm:t>
        <a:bodyPr/>
        <a:lstStyle/>
        <a:p>
          <a:endParaRPr lang="es-ES"/>
        </a:p>
      </dgm:t>
    </dgm:pt>
    <dgm:pt modelId="{E184740E-A8F4-42CD-82B5-532BF02F84BC}" type="sibTrans" cxnId="{EC875BE4-21D6-4BD3-8A9E-EA7D229DB012}">
      <dgm:prSet/>
      <dgm:spPr/>
      <dgm:t>
        <a:bodyPr/>
        <a:lstStyle/>
        <a:p>
          <a:endParaRPr lang="es-ES"/>
        </a:p>
      </dgm:t>
    </dgm:pt>
    <dgm:pt modelId="{126BF090-8A48-4154-A695-C3013E1F4822}">
      <dgm:prSet phldrT="[Texto]"/>
      <dgm:spPr/>
      <dgm:t>
        <a:bodyPr/>
        <a:lstStyle/>
        <a:p>
          <a:r>
            <a:rPr lang="es-ES" b="1"/>
            <a:t>Seguro Familiar de Salud (SFS</a:t>
          </a:r>
          <a:r>
            <a:rPr lang="es-ES"/>
            <a:t>)</a:t>
          </a:r>
        </a:p>
      </dgm:t>
    </dgm:pt>
    <dgm:pt modelId="{E12C2EAA-AF20-4EA1-AB33-9A5D02269B3E}" type="parTrans" cxnId="{094B26CB-C12D-4EB2-8B29-5E86FF8B796C}">
      <dgm:prSet/>
      <dgm:spPr/>
      <dgm:t>
        <a:bodyPr/>
        <a:lstStyle/>
        <a:p>
          <a:endParaRPr lang="es-ES"/>
        </a:p>
      </dgm:t>
    </dgm:pt>
    <dgm:pt modelId="{F1591785-658B-4109-A09E-C4F21ED9C127}" type="sibTrans" cxnId="{094B26CB-C12D-4EB2-8B29-5E86FF8B796C}">
      <dgm:prSet/>
      <dgm:spPr/>
      <dgm:t>
        <a:bodyPr/>
        <a:lstStyle/>
        <a:p>
          <a:endParaRPr lang="es-ES"/>
        </a:p>
      </dgm:t>
    </dgm:pt>
    <dgm:pt modelId="{BD27BB06-D81E-45C2-AF7F-42EC7A818AA6}">
      <dgm:prSet phldrT="[Texto]"/>
      <dgm:spPr/>
      <dgm:t>
        <a:bodyPr/>
        <a:lstStyle/>
        <a:p>
          <a:r>
            <a:rPr lang="es-ES"/>
            <a:t>Subsidios por Maternidad, Lactancia</a:t>
          </a:r>
        </a:p>
      </dgm:t>
    </dgm:pt>
    <dgm:pt modelId="{09E0A89A-0E12-47F8-BBA7-F1EAFDC8F58B}" type="parTrans" cxnId="{3AB7AF7D-BB17-415E-B62C-0BE34742AA27}">
      <dgm:prSet/>
      <dgm:spPr/>
      <dgm:t>
        <a:bodyPr/>
        <a:lstStyle/>
        <a:p>
          <a:endParaRPr lang="es-ES"/>
        </a:p>
      </dgm:t>
    </dgm:pt>
    <dgm:pt modelId="{E38116E4-C881-499C-93DB-4B706147CAE6}" type="sibTrans" cxnId="{3AB7AF7D-BB17-415E-B62C-0BE34742AA27}">
      <dgm:prSet/>
      <dgm:spPr/>
      <dgm:t>
        <a:bodyPr/>
        <a:lstStyle/>
        <a:p>
          <a:endParaRPr lang="es-ES"/>
        </a:p>
      </dgm:t>
    </dgm:pt>
    <dgm:pt modelId="{71E03D40-8730-48BE-BAAE-02ED63756BE7}">
      <dgm:prSet phldrT="[Texto]"/>
      <dgm:spPr/>
      <dgm:t>
        <a:bodyPr/>
        <a:lstStyle/>
        <a:p>
          <a:r>
            <a:rPr lang="es-ES" b="1"/>
            <a:t>Seguro de Riesgos Laborales (SRL)</a:t>
          </a:r>
        </a:p>
      </dgm:t>
    </dgm:pt>
    <dgm:pt modelId="{59249FA6-51EF-4837-8D78-204FC78E6487}" type="parTrans" cxnId="{F8C9699C-8012-4203-AF59-ACBED89C0A12}">
      <dgm:prSet/>
      <dgm:spPr/>
      <dgm:t>
        <a:bodyPr/>
        <a:lstStyle/>
        <a:p>
          <a:endParaRPr lang="es-ES"/>
        </a:p>
      </dgm:t>
    </dgm:pt>
    <dgm:pt modelId="{E373B14B-2C9F-482A-972C-2EFBB2AFA059}" type="sibTrans" cxnId="{F8C9699C-8012-4203-AF59-ACBED89C0A12}">
      <dgm:prSet/>
      <dgm:spPr/>
      <dgm:t>
        <a:bodyPr/>
        <a:lstStyle/>
        <a:p>
          <a:endParaRPr lang="es-ES"/>
        </a:p>
      </dgm:t>
    </dgm:pt>
    <dgm:pt modelId="{B404885E-D33D-43E7-8DEE-821F49A8621A}">
      <dgm:prSet phldrT="[Texto]"/>
      <dgm:spPr/>
      <dgm:t>
        <a:bodyPr/>
        <a:lstStyle/>
        <a:p>
          <a:r>
            <a:rPr lang="es-ES"/>
            <a:t>Subsidio por Discapacidad Temporal</a:t>
          </a:r>
        </a:p>
      </dgm:t>
    </dgm:pt>
    <dgm:pt modelId="{0C954D42-7C86-440F-BFD7-BFF1992EFD77}" type="parTrans" cxnId="{06C7BF89-1564-4FFE-B2C9-0179C263C887}">
      <dgm:prSet/>
      <dgm:spPr/>
      <dgm:t>
        <a:bodyPr/>
        <a:lstStyle/>
        <a:p>
          <a:endParaRPr lang="es-ES"/>
        </a:p>
      </dgm:t>
    </dgm:pt>
    <dgm:pt modelId="{982267A4-F15A-4718-9214-9F4D83C07E05}" type="sibTrans" cxnId="{06C7BF89-1564-4FFE-B2C9-0179C263C887}">
      <dgm:prSet/>
      <dgm:spPr/>
      <dgm:t>
        <a:bodyPr/>
        <a:lstStyle/>
        <a:p>
          <a:endParaRPr lang="es-ES"/>
        </a:p>
      </dgm:t>
    </dgm:pt>
    <dgm:pt modelId="{FE6CB8F8-EBD4-4BD7-BD2E-B3DA98018C66}">
      <dgm:prSet phldrT="[Texto]"/>
      <dgm:spPr/>
      <dgm:t>
        <a:bodyPr/>
        <a:lstStyle/>
        <a:p>
          <a:r>
            <a:rPr lang="es-ES"/>
            <a:t>Pensión por Sobrevivencia</a:t>
          </a:r>
        </a:p>
      </dgm:t>
    </dgm:pt>
    <dgm:pt modelId="{2AFBFECA-E09E-4AE5-B81E-9F9F0C8F816F}" type="parTrans" cxnId="{027717F5-021B-45FF-A14E-F293ADDBD66B}">
      <dgm:prSet/>
      <dgm:spPr/>
      <dgm:t>
        <a:bodyPr/>
        <a:lstStyle/>
        <a:p>
          <a:endParaRPr lang="es-ES"/>
        </a:p>
      </dgm:t>
    </dgm:pt>
    <dgm:pt modelId="{210624BD-9E87-46B2-A35B-E271C6274F7F}" type="sibTrans" cxnId="{027717F5-021B-45FF-A14E-F293ADDBD66B}">
      <dgm:prSet/>
      <dgm:spPr/>
      <dgm:t>
        <a:bodyPr/>
        <a:lstStyle/>
        <a:p>
          <a:endParaRPr lang="es-ES"/>
        </a:p>
      </dgm:t>
    </dgm:pt>
    <dgm:pt modelId="{7D84D57C-17A9-4E7D-8D17-523D07D64C19}">
      <dgm:prSet phldrT="[Texto]"/>
      <dgm:spPr/>
      <dgm:t>
        <a:bodyPr/>
        <a:lstStyle/>
        <a:p>
          <a:r>
            <a:rPr lang="es-ES"/>
            <a:t>Pensión por Vejez</a:t>
          </a:r>
        </a:p>
      </dgm:t>
    </dgm:pt>
    <dgm:pt modelId="{41DC28E9-814E-4763-9640-C50EFD991EE2}" type="parTrans" cxnId="{CB4A9539-9A9E-496C-974E-6DD6379983CE}">
      <dgm:prSet/>
      <dgm:spPr/>
      <dgm:t>
        <a:bodyPr/>
        <a:lstStyle/>
        <a:p>
          <a:endParaRPr lang="es-ES"/>
        </a:p>
      </dgm:t>
    </dgm:pt>
    <dgm:pt modelId="{75C81791-4A75-4B18-851E-1201376D107D}" type="sibTrans" cxnId="{CB4A9539-9A9E-496C-974E-6DD6379983CE}">
      <dgm:prSet/>
      <dgm:spPr/>
      <dgm:t>
        <a:bodyPr/>
        <a:lstStyle/>
        <a:p>
          <a:endParaRPr lang="es-ES"/>
        </a:p>
      </dgm:t>
    </dgm:pt>
    <dgm:pt modelId="{A98D86DE-DA39-4448-8B4F-44FCE6461CA7}">
      <dgm:prSet phldrT="[Texto]"/>
      <dgm:spPr/>
      <dgm:t>
        <a:bodyPr/>
        <a:lstStyle/>
        <a:p>
          <a:r>
            <a:rPr lang="es-ES"/>
            <a:t>Pensión por Cesantia_Edad Avanzada</a:t>
          </a:r>
        </a:p>
      </dgm:t>
    </dgm:pt>
    <dgm:pt modelId="{37B3E2A3-1412-40A9-BF5C-80BF7E98F964}" type="parTrans" cxnId="{87BC56AF-5F21-45DD-9460-FE737FB359EA}">
      <dgm:prSet/>
      <dgm:spPr/>
      <dgm:t>
        <a:bodyPr/>
        <a:lstStyle/>
        <a:p>
          <a:endParaRPr lang="es-ES"/>
        </a:p>
      </dgm:t>
    </dgm:pt>
    <dgm:pt modelId="{91C5B72A-CB02-4934-8BCD-0656BC1D2B12}" type="sibTrans" cxnId="{87BC56AF-5F21-45DD-9460-FE737FB359EA}">
      <dgm:prSet/>
      <dgm:spPr/>
      <dgm:t>
        <a:bodyPr/>
        <a:lstStyle/>
        <a:p>
          <a:endParaRPr lang="es-ES"/>
        </a:p>
      </dgm:t>
    </dgm:pt>
    <dgm:pt modelId="{D850A5F7-F66A-4988-B5E0-76840559B376}">
      <dgm:prSet phldrT="[Texto]"/>
      <dgm:spPr/>
      <dgm:t>
        <a:bodyPr/>
        <a:lstStyle/>
        <a:p>
          <a:r>
            <a:rPr lang="es-ES"/>
            <a:t>Subsidios Enfermedad Común</a:t>
          </a:r>
        </a:p>
      </dgm:t>
    </dgm:pt>
    <dgm:pt modelId="{74D1F040-C561-4AE2-B522-C0755630AE45}" type="parTrans" cxnId="{0D298109-8910-44E8-B5E0-97FFB994EE5C}">
      <dgm:prSet/>
      <dgm:spPr/>
      <dgm:t>
        <a:bodyPr/>
        <a:lstStyle/>
        <a:p>
          <a:endParaRPr lang="es-ES"/>
        </a:p>
      </dgm:t>
    </dgm:pt>
    <dgm:pt modelId="{6FBF2B7C-2AD9-49A3-BBD5-47180A48EB8C}" type="sibTrans" cxnId="{0D298109-8910-44E8-B5E0-97FFB994EE5C}">
      <dgm:prSet/>
      <dgm:spPr/>
      <dgm:t>
        <a:bodyPr/>
        <a:lstStyle/>
        <a:p>
          <a:endParaRPr lang="es-ES"/>
        </a:p>
      </dgm:t>
    </dgm:pt>
    <dgm:pt modelId="{E6603C91-310E-4248-8A06-B8D0AE2E3C40}">
      <dgm:prSet phldrT="[Texto]"/>
      <dgm:spPr/>
      <dgm:t>
        <a:bodyPr/>
        <a:lstStyle/>
        <a:p>
          <a:r>
            <a:rPr lang="es-ES"/>
            <a:t>Cuidado de la Salud de las Personas</a:t>
          </a:r>
        </a:p>
      </dgm:t>
    </dgm:pt>
    <dgm:pt modelId="{6B1AE4BA-8F45-436B-A470-F41902548418}" type="parTrans" cxnId="{D1076F2A-9552-41CE-A748-390C0A0B36A7}">
      <dgm:prSet/>
      <dgm:spPr/>
      <dgm:t>
        <a:bodyPr/>
        <a:lstStyle/>
        <a:p>
          <a:endParaRPr lang="es-ES"/>
        </a:p>
      </dgm:t>
    </dgm:pt>
    <dgm:pt modelId="{893E4BA7-C1D1-40B7-9701-1E392DCA1F0F}" type="sibTrans" cxnId="{D1076F2A-9552-41CE-A748-390C0A0B36A7}">
      <dgm:prSet/>
      <dgm:spPr/>
      <dgm:t>
        <a:bodyPr/>
        <a:lstStyle/>
        <a:p>
          <a:endParaRPr lang="es-ES"/>
        </a:p>
      </dgm:t>
    </dgm:pt>
    <dgm:pt modelId="{29363A2F-A929-444D-9EB7-E5D35142754E}">
      <dgm:prSet phldrT="[Texto]"/>
      <dgm:spPr/>
      <dgm:t>
        <a:bodyPr/>
        <a:lstStyle/>
        <a:p>
          <a:r>
            <a:rPr lang="es-ES"/>
            <a:t>Indemnización por Discapacidad</a:t>
          </a:r>
        </a:p>
      </dgm:t>
    </dgm:pt>
    <dgm:pt modelId="{E3E63D97-2D64-4616-8FA5-CA211129DC7D}" type="parTrans" cxnId="{3B00E870-C228-4573-859A-CD4BE89EC994}">
      <dgm:prSet/>
      <dgm:spPr/>
      <dgm:t>
        <a:bodyPr/>
        <a:lstStyle/>
        <a:p>
          <a:endParaRPr lang="es-ES"/>
        </a:p>
      </dgm:t>
    </dgm:pt>
    <dgm:pt modelId="{3903FB8C-7ADD-4798-B0BD-63A9F09C9ACB}" type="sibTrans" cxnId="{3B00E870-C228-4573-859A-CD4BE89EC994}">
      <dgm:prSet/>
      <dgm:spPr/>
      <dgm:t>
        <a:bodyPr/>
        <a:lstStyle/>
        <a:p>
          <a:endParaRPr lang="es-ES"/>
        </a:p>
      </dgm:t>
    </dgm:pt>
    <dgm:pt modelId="{4D79598F-6658-428C-AA21-3D6ACA9CC4B4}">
      <dgm:prSet phldrT="[Texto]"/>
      <dgm:spPr/>
      <dgm:t>
        <a:bodyPr/>
        <a:lstStyle/>
        <a:p>
          <a:r>
            <a:rPr lang="es-ES"/>
            <a:t>Pensión por Discapacidad</a:t>
          </a:r>
        </a:p>
      </dgm:t>
    </dgm:pt>
    <dgm:pt modelId="{5685242F-4DDD-4A48-B482-9CDC6A1C0ED4}" type="parTrans" cxnId="{14600F64-B57F-4CFB-8BE6-72D503400DA8}">
      <dgm:prSet/>
      <dgm:spPr/>
      <dgm:t>
        <a:bodyPr/>
        <a:lstStyle/>
        <a:p>
          <a:endParaRPr lang="es-ES"/>
        </a:p>
      </dgm:t>
    </dgm:pt>
    <dgm:pt modelId="{65578862-2DC7-46F7-8825-22B671AFE5EE}" type="sibTrans" cxnId="{14600F64-B57F-4CFB-8BE6-72D503400DA8}">
      <dgm:prSet/>
      <dgm:spPr/>
      <dgm:t>
        <a:bodyPr/>
        <a:lstStyle/>
        <a:p>
          <a:endParaRPr lang="es-ES"/>
        </a:p>
      </dgm:t>
    </dgm:pt>
    <dgm:pt modelId="{5165DC28-4AE3-4C47-90F9-B85DB135F1B9}">
      <dgm:prSet phldrT="[Texto]"/>
      <dgm:spPr/>
      <dgm:t>
        <a:bodyPr/>
        <a:lstStyle/>
        <a:p>
          <a:r>
            <a:rPr lang="es-ES"/>
            <a:t>Prótesis, anteojos, aparatos ortopédicos y reparación</a:t>
          </a:r>
        </a:p>
      </dgm:t>
    </dgm:pt>
    <dgm:pt modelId="{7B261955-C5EE-4D61-852D-4E20B2C8B07E}" type="parTrans" cxnId="{B822474A-C888-4C6F-A3E3-37B8BE023D5A}">
      <dgm:prSet/>
      <dgm:spPr/>
      <dgm:t>
        <a:bodyPr/>
        <a:lstStyle/>
        <a:p>
          <a:endParaRPr lang="es-ES"/>
        </a:p>
      </dgm:t>
    </dgm:pt>
    <dgm:pt modelId="{2DCC027A-23F7-4ED2-92F7-7DEB166B46A0}" type="sibTrans" cxnId="{B822474A-C888-4C6F-A3E3-37B8BE023D5A}">
      <dgm:prSet/>
      <dgm:spPr/>
      <dgm:t>
        <a:bodyPr/>
        <a:lstStyle/>
        <a:p>
          <a:endParaRPr lang="es-ES"/>
        </a:p>
      </dgm:t>
    </dgm:pt>
    <dgm:pt modelId="{98C2D54F-4610-4D2A-9A78-F583B3D2FFFD}">
      <dgm:prSet phldrT="[Texto]"/>
      <dgm:spPr/>
      <dgm:t>
        <a:bodyPr/>
        <a:lstStyle/>
        <a:p>
          <a:r>
            <a:rPr lang="es-ES"/>
            <a:t>Atención Médica y Odontológica</a:t>
          </a:r>
        </a:p>
      </dgm:t>
    </dgm:pt>
    <dgm:pt modelId="{E6FD2F41-FAB2-42D5-8440-61A0023F28D0}" type="parTrans" cxnId="{73FE5DA3-2414-47E2-8443-6DF321A47E62}">
      <dgm:prSet/>
      <dgm:spPr/>
      <dgm:t>
        <a:bodyPr/>
        <a:lstStyle/>
        <a:p>
          <a:endParaRPr lang="es-ES"/>
        </a:p>
      </dgm:t>
    </dgm:pt>
    <dgm:pt modelId="{AFAAA678-AD09-4509-B5AC-103DB71355AF}" type="sibTrans" cxnId="{73FE5DA3-2414-47E2-8443-6DF321A47E62}">
      <dgm:prSet/>
      <dgm:spPr/>
      <dgm:t>
        <a:bodyPr/>
        <a:lstStyle/>
        <a:p>
          <a:endParaRPr lang="es-ES"/>
        </a:p>
      </dgm:t>
    </dgm:pt>
    <dgm:pt modelId="{6C634977-62D8-4DF0-8990-D74856B0EF1B}" type="pres">
      <dgm:prSet presAssocID="{BDF2A6CB-E4A0-466E-86F2-B57542874DDB}" presName="Name0" presStyleCnt="0">
        <dgm:presLayoutVars>
          <dgm:dir/>
          <dgm:animLvl val="lvl"/>
          <dgm:resizeHandles val="exact"/>
        </dgm:presLayoutVars>
      </dgm:prSet>
      <dgm:spPr/>
      <dgm:t>
        <a:bodyPr/>
        <a:lstStyle/>
        <a:p>
          <a:endParaRPr lang="es-ES"/>
        </a:p>
      </dgm:t>
    </dgm:pt>
    <dgm:pt modelId="{EE5727F7-D7D3-4176-9EF3-3662AEA71B1C}" type="pres">
      <dgm:prSet presAssocID="{C4CF1EC7-36E2-4C06-A002-29F1E6904EC6}" presName="vertFlow" presStyleCnt="0"/>
      <dgm:spPr/>
      <dgm:t>
        <a:bodyPr/>
        <a:lstStyle/>
        <a:p>
          <a:endParaRPr lang="es-ES"/>
        </a:p>
      </dgm:t>
    </dgm:pt>
    <dgm:pt modelId="{8CCBF217-CC5C-46AD-8F04-9341C886F941}" type="pres">
      <dgm:prSet presAssocID="{C4CF1EC7-36E2-4C06-A002-29F1E6904EC6}" presName="header" presStyleLbl="node1" presStyleIdx="0" presStyleCnt="3"/>
      <dgm:spPr/>
      <dgm:t>
        <a:bodyPr/>
        <a:lstStyle/>
        <a:p>
          <a:endParaRPr lang="es-ES"/>
        </a:p>
      </dgm:t>
    </dgm:pt>
    <dgm:pt modelId="{183AAA97-0269-4D97-A395-7E7DC2B4A440}" type="pres">
      <dgm:prSet presAssocID="{01DC95CD-39A9-41A7-B90D-C07949DE6A9A}" presName="parTrans" presStyleLbl="sibTrans2D1" presStyleIdx="0" presStyleCnt="12"/>
      <dgm:spPr/>
      <dgm:t>
        <a:bodyPr/>
        <a:lstStyle/>
        <a:p>
          <a:endParaRPr lang="es-ES"/>
        </a:p>
      </dgm:t>
    </dgm:pt>
    <dgm:pt modelId="{131ECA23-9589-403C-9F5A-06881CDFB059}" type="pres">
      <dgm:prSet presAssocID="{2289582D-F857-4021-B3F3-6DF27DBF76EA}" presName="child" presStyleLbl="alignAccFollowNode1" presStyleIdx="0" presStyleCnt="12">
        <dgm:presLayoutVars>
          <dgm:chMax val="0"/>
          <dgm:bulletEnabled val="1"/>
        </dgm:presLayoutVars>
      </dgm:prSet>
      <dgm:spPr/>
      <dgm:t>
        <a:bodyPr/>
        <a:lstStyle/>
        <a:p>
          <a:endParaRPr lang="es-ES"/>
        </a:p>
      </dgm:t>
    </dgm:pt>
    <dgm:pt modelId="{34998208-A58D-437C-A710-37EF43781C18}" type="pres">
      <dgm:prSet presAssocID="{E184740E-A8F4-42CD-82B5-532BF02F84BC}" presName="sibTrans" presStyleLbl="sibTrans2D1" presStyleIdx="1" presStyleCnt="12"/>
      <dgm:spPr/>
      <dgm:t>
        <a:bodyPr/>
        <a:lstStyle/>
        <a:p>
          <a:endParaRPr lang="es-ES"/>
        </a:p>
      </dgm:t>
    </dgm:pt>
    <dgm:pt modelId="{C5CC7E6F-473E-461A-80E0-300E244A0CFA}" type="pres">
      <dgm:prSet presAssocID="{FE6CB8F8-EBD4-4BD7-BD2E-B3DA98018C66}" presName="child" presStyleLbl="alignAccFollowNode1" presStyleIdx="1" presStyleCnt="12">
        <dgm:presLayoutVars>
          <dgm:chMax val="0"/>
          <dgm:bulletEnabled val="1"/>
        </dgm:presLayoutVars>
      </dgm:prSet>
      <dgm:spPr/>
      <dgm:t>
        <a:bodyPr/>
        <a:lstStyle/>
        <a:p>
          <a:endParaRPr lang="es-ES"/>
        </a:p>
      </dgm:t>
    </dgm:pt>
    <dgm:pt modelId="{9D54DAED-0F82-4780-BFED-1329E7C8AFD1}" type="pres">
      <dgm:prSet presAssocID="{210624BD-9E87-46B2-A35B-E271C6274F7F}" presName="sibTrans" presStyleLbl="sibTrans2D1" presStyleIdx="2" presStyleCnt="12"/>
      <dgm:spPr/>
      <dgm:t>
        <a:bodyPr/>
        <a:lstStyle/>
        <a:p>
          <a:endParaRPr lang="es-ES"/>
        </a:p>
      </dgm:t>
    </dgm:pt>
    <dgm:pt modelId="{04BA403E-8CD6-4BB4-9A66-92703F26C964}" type="pres">
      <dgm:prSet presAssocID="{7D84D57C-17A9-4E7D-8D17-523D07D64C19}" presName="child" presStyleLbl="alignAccFollowNode1" presStyleIdx="2" presStyleCnt="12">
        <dgm:presLayoutVars>
          <dgm:chMax val="0"/>
          <dgm:bulletEnabled val="1"/>
        </dgm:presLayoutVars>
      </dgm:prSet>
      <dgm:spPr/>
      <dgm:t>
        <a:bodyPr/>
        <a:lstStyle/>
        <a:p>
          <a:endParaRPr lang="es-ES"/>
        </a:p>
      </dgm:t>
    </dgm:pt>
    <dgm:pt modelId="{432AB00C-380B-4859-9427-97707FC466FB}" type="pres">
      <dgm:prSet presAssocID="{75C81791-4A75-4B18-851E-1201376D107D}" presName="sibTrans" presStyleLbl="sibTrans2D1" presStyleIdx="3" presStyleCnt="12"/>
      <dgm:spPr/>
      <dgm:t>
        <a:bodyPr/>
        <a:lstStyle/>
        <a:p>
          <a:endParaRPr lang="es-ES"/>
        </a:p>
      </dgm:t>
    </dgm:pt>
    <dgm:pt modelId="{70D136F1-200A-4B41-9FFE-B7AB958A77AD}" type="pres">
      <dgm:prSet presAssocID="{A98D86DE-DA39-4448-8B4F-44FCE6461CA7}" presName="child" presStyleLbl="alignAccFollowNode1" presStyleIdx="3" presStyleCnt="12">
        <dgm:presLayoutVars>
          <dgm:chMax val="0"/>
          <dgm:bulletEnabled val="1"/>
        </dgm:presLayoutVars>
      </dgm:prSet>
      <dgm:spPr/>
      <dgm:t>
        <a:bodyPr/>
        <a:lstStyle/>
        <a:p>
          <a:endParaRPr lang="es-ES"/>
        </a:p>
      </dgm:t>
    </dgm:pt>
    <dgm:pt modelId="{1757E6F0-2305-4BA0-8224-59F0666BA549}" type="pres">
      <dgm:prSet presAssocID="{C4CF1EC7-36E2-4C06-A002-29F1E6904EC6}" presName="hSp" presStyleCnt="0"/>
      <dgm:spPr/>
      <dgm:t>
        <a:bodyPr/>
        <a:lstStyle/>
        <a:p>
          <a:endParaRPr lang="es-ES"/>
        </a:p>
      </dgm:t>
    </dgm:pt>
    <dgm:pt modelId="{7628CDCA-4F5B-4FAB-9BD1-03D96E006FAA}" type="pres">
      <dgm:prSet presAssocID="{126BF090-8A48-4154-A695-C3013E1F4822}" presName="vertFlow" presStyleCnt="0"/>
      <dgm:spPr/>
      <dgm:t>
        <a:bodyPr/>
        <a:lstStyle/>
        <a:p>
          <a:endParaRPr lang="es-ES"/>
        </a:p>
      </dgm:t>
    </dgm:pt>
    <dgm:pt modelId="{DA304E86-C60A-4C60-A2F1-8C28500BC241}" type="pres">
      <dgm:prSet presAssocID="{126BF090-8A48-4154-A695-C3013E1F4822}" presName="header" presStyleLbl="node1" presStyleIdx="1" presStyleCnt="3"/>
      <dgm:spPr/>
      <dgm:t>
        <a:bodyPr/>
        <a:lstStyle/>
        <a:p>
          <a:endParaRPr lang="es-ES"/>
        </a:p>
      </dgm:t>
    </dgm:pt>
    <dgm:pt modelId="{605AA14A-C8D4-495B-AF31-5B30628DE2D7}" type="pres">
      <dgm:prSet presAssocID="{09E0A89A-0E12-47F8-BBA7-F1EAFDC8F58B}" presName="parTrans" presStyleLbl="sibTrans2D1" presStyleIdx="4" presStyleCnt="12"/>
      <dgm:spPr/>
      <dgm:t>
        <a:bodyPr/>
        <a:lstStyle/>
        <a:p>
          <a:endParaRPr lang="es-ES"/>
        </a:p>
      </dgm:t>
    </dgm:pt>
    <dgm:pt modelId="{E9C00906-2932-49B7-8300-79D8D4C6F372}" type="pres">
      <dgm:prSet presAssocID="{BD27BB06-D81E-45C2-AF7F-42EC7A818AA6}" presName="child" presStyleLbl="alignAccFollowNode1" presStyleIdx="4" presStyleCnt="12">
        <dgm:presLayoutVars>
          <dgm:chMax val="0"/>
          <dgm:bulletEnabled val="1"/>
        </dgm:presLayoutVars>
      </dgm:prSet>
      <dgm:spPr/>
      <dgm:t>
        <a:bodyPr/>
        <a:lstStyle/>
        <a:p>
          <a:endParaRPr lang="es-ES"/>
        </a:p>
      </dgm:t>
    </dgm:pt>
    <dgm:pt modelId="{A6CB59EC-090C-4EE2-A627-BFCCE849FCAB}" type="pres">
      <dgm:prSet presAssocID="{E38116E4-C881-499C-93DB-4B706147CAE6}" presName="sibTrans" presStyleLbl="sibTrans2D1" presStyleIdx="5" presStyleCnt="12"/>
      <dgm:spPr/>
      <dgm:t>
        <a:bodyPr/>
        <a:lstStyle/>
        <a:p>
          <a:endParaRPr lang="es-ES"/>
        </a:p>
      </dgm:t>
    </dgm:pt>
    <dgm:pt modelId="{86162BEE-0EF3-4A6E-B905-16A3773FD679}" type="pres">
      <dgm:prSet presAssocID="{D850A5F7-F66A-4988-B5E0-76840559B376}" presName="child" presStyleLbl="alignAccFollowNode1" presStyleIdx="5" presStyleCnt="12">
        <dgm:presLayoutVars>
          <dgm:chMax val="0"/>
          <dgm:bulletEnabled val="1"/>
        </dgm:presLayoutVars>
      </dgm:prSet>
      <dgm:spPr/>
      <dgm:t>
        <a:bodyPr/>
        <a:lstStyle/>
        <a:p>
          <a:endParaRPr lang="es-ES"/>
        </a:p>
      </dgm:t>
    </dgm:pt>
    <dgm:pt modelId="{696C8C79-9FE7-4137-A496-F6E780E6D38D}" type="pres">
      <dgm:prSet presAssocID="{6FBF2B7C-2AD9-49A3-BBD5-47180A48EB8C}" presName="sibTrans" presStyleLbl="sibTrans2D1" presStyleIdx="6" presStyleCnt="12"/>
      <dgm:spPr/>
      <dgm:t>
        <a:bodyPr/>
        <a:lstStyle/>
        <a:p>
          <a:endParaRPr lang="es-ES"/>
        </a:p>
      </dgm:t>
    </dgm:pt>
    <dgm:pt modelId="{967B61C9-F9B9-4111-A1A3-111B510495DA}" type="pres">
      <dgm:prSet presAssocID="{E6603C91-310E-4248-8A06-B8D0AE2E3C40}" presName="child" presStyleLbl="alignAccFollowNode1" presStyleIdx="6" presStyleCnt="12">
        <dgm:presLayoutVars>
          <dgm:chMax val="0"/>
          <dgm:bulletEnabled val="1"/>
        </dgm:presLayoutVars>
      </dgm:prSet>
      <dgm:spPr/>
      <dgm:t>
        <a:bodyPr/>
        <a:lstStyle/>
        <a:p>
          <a:endParaRPr lang="es-ES"/>
        </a:p>
      </dgm:t>
    </dgm:pt>
    <dgm:pt modelId="{D9709671-C915-49B1-9CB2-36B3E9A0D5CA}" type="pres">
      <dgm:prSet presAssocID="{126BF090-8A48-4154-A695-C3013E1F4822}" presName="hSp" presStyleCnt="0"/>
      <dgm:spPr/>
      <dgm:t>
        <a:bodyPr/>
        <a:lstStyle/>
        <a:p>
          <a:endParaRPr lang="es-ES"/>
        </a:p>
      </dgm:t>
    </dgm:pt>
    <dgm:pt modelId="{5BF4200C-62C7-4E62-8A63-FDA6D94F15C5}" type="pres">
      <dgm:prSet presAssocID="{71E03D40-8730-48BE-BAAE-02ED63756BE7}" presName="vertFlow" presStyleCnt="0"/>
      <dgm:spPr/>
      <dgm:t>
        <a:bodyPr/>
        <a:lstStyle/>
        <a:p>
          <a:endParaRPr lang="es-ES"/>
        </a:p>
      </dgm:t>
    </dgm:pt>
    <dgm:pt modelId="{7415C7F8-E079-4180-9D47-AD3AF52E094E}" type="pres">
      <dgm:prSet presAssocID="{71E03D40-8730-48BE-BAAE-02ED63756BE7}" presName="header" presStyleLbl="node1" presStyleIdx="2" presStyleCnt="3"/>
      <dgm:spPr/>
      <dgm:t>
        <a:bodyPr/>
        <a:lstStyle/>
        <a:p>
          <a:endParaRPr lang="es-ES"/>
        </a:p>
      </dgm:t>
    </dgm:pt>
    <dgm:pt modelId="{93FB2C3D-0F28-4F7A-AA9D-E3FD636777BA}" type="pres">
      <dgm:prSet presAssocID="{0C954D42-7C86-440F-BFD7-BFF1992EFD77}" presName="parTrans" presStyleLbl="sibTrans2D1" presStyleIdx="7" presStyleCnt="12"/>
      <dgm:spPr/>
      <dgm:t>
        <a:bodyPr/>
        <a:lstStyle/>
        <a:p>
          <a:endParaRPr lang="es-ES"/>
        </a:p>
      </dgm:t>
    </dgm:pt>
    <dgm:pt modelId="{36618CD7-28D2-407D-9FA1-E5D63C141E9D}" type="pres">
      <dgm:prSet presAssocID="{B404885E-D33D-43E7-8DEE-821F49A8621A}" presName="child" presStyleLbl="alignAccFollowNode1" presStyleIdx="7" presStyleCnt="12">
        <dgm:presLayoutVars>
          <dgm:chMax val="0"/>
          <dgm:bulletEnabled val="1"/>
        </dgm:presLayoutVars>
      </dgm:prSet>
      <dgm:spPr/>
      <dgm:t>
        <a:bodyPr/>
        <a:lstStyle/>
        <a:p>
          <a:endParaRPr lang="es-ES"/>
        </a:p>
      </dgm:t>
    </dgm:pt>
    <dgm:pt modelId="{3F17379C-69CF-468D-9CB8-E8F4EEF44317}" type="pres">
      <dgm:prSet presAssocID="{982267A4-F15A-4718-9214-9F4D83C07E05}" presName="sibTrans" presStyleLbl="sibTrans2D1" presStyleIdx="8" presStyleCnt="12"/>
      <dgm:spPr/>
      <dgm:t>
        <a:bodyPr/>
        <a:lstStyle/>
        <a:p>
          <a:endParaRPr lang="es-ES"/>
        </a:p>
      </dgm:t>
    </dgm:pt>
    <dgm:pt modelId="{8D8FAE51-E1A0-4AE8-996B-4E3AA015DEBA}" type="pres">
      <dgm:prSet presAssocID="{29363A2F-A929-444D-9EB7-E5D35142754E}" presName="child" presStyleLbl="alignAccFollowNode1" presStyleIdx="8" presStyleCnt="12">
        <dgm:presLayoutVars>
          <dgm:chMax val="0"/>
          <dgm:bulletEnabled val="1"/>
        </dgm:presLayoutVars>
      </dgm:prSet>
      <dgm:spPr/>
      <dgm:t>
        <a:bodyPr/>
        <a:lstStyle/>
        <a:p>
          <a:endParaRPr lang="es-ES"/>
        </a:p>
      </dgm:t>
    </dgm:pt>
    <dgm:pt modelId="{863A9A9E-ECF9-40B0-9E66-718228D8AC5B}" type="pres">
      <dgm:prSet presAssocID="{3903FB8C-7ADD-4798-B0BD-63A9F09C9ACB}" presName="sibTrans" presStyleLbl="sibTrans2D1" presStyleIdx="9" presStyleCnt="12"/>
      <dgm:spPr/>
      <dgm:t>
        <a:bodyPr/>
        <a:lstStyle/>
        <a:p>
          <a:endParaRPr lang="es-ES"/>
        </a:p>
      </dgm:t>
    </dgm:pt>
    <dgm:pt modelId="{5D363DDB-1EC0-464B-A2E9-00F482F7FA20}" type="pres">
      <dgm:prSet presAssocID="{4D79598F-6658-428C-AA21-3D6ACA9CC4B4}" presName="child" presStyleLbl="alignAccFollowNode1" presStyleIdx="9" presStyleCnt="12">
        <dgm:presLayoutVars>
          <dgm:chMax val="0"/>
          <dgm:bulletEnabled val="1"/>
        </dgm:presLayoutVars>
      </dgm:prSet>
      <dgm:spPr/>
      <dgm:t>
        <a:bodyPr/>
        <a:lstStyle/>
        <a:p>
          <a:endParaRPr lang="es-ES"/>
        </a:p>
      </dgm:t>
    </dgm:pt>
    <dgm:pt modelId="{08324F05-B36D-4E81-9DE5-A2502F8BF361}" type="pres">
      <dgm:prSet presAssocID="{65578862-2DC7-46F7-8825-22B671AFE5EE}" presName="sibTrans" presStyleLbl="sibTrans2D1" presStyleIdx="10" presStyleCnt="12"/>
      <dgm:spPr/>
      <dgm:t>
        <a:bodyPr/>
        <a:lstStyle/>
        <a:p>
          <a:endParaRPr lang="es-ES"/>
        </a:p>
      </dgm:t>
    </dgm:pt>
    <dgm:pt modelId="{0AFCCFBE-6EC1-4BE4-A0E9-BC37A8706C5A}" type="pres">
      <dgm:prSet presAssocID="{5165DC28-4AE3-4C47-90F9-B85DB135F1B9}" presName="child" presStyleLbl="alignAccFollowNode1" presStyleIdx="10" presStyleCnt="12">
        <dgm:presLayoutVars>
          <dgm:chMax val="0"/>
          <dgm:bulletEnabled val="1"/>
        </dgm:presLayoutVars>
      </dgm:prSet>
      <dgm:spPr/>
      <dgm:t>
        <a:bodyPr/>
        <a:lstStyle/>
        <a:p>
          <a:endParaRPr lang="es-ES"/>
        </a:p>
      </dgm:t>
    </dgm:pt>
    <dgm:pt modelId="{AF110921-BC1B-4797-A05C-968D7526DC08}" type="pres">
      <dgm:prSet presAssocID="{2DCC027A-23F7-4ED2-92F7-7DEB166B46A0}" presName="sibTrans" presStyleLbl="sibTrans2D1" presStyleIdx="11" presStyleCnt="12"/>
      <dgm:spPr/>
      <dgm:t>
        <a:bodyPr/>
        <a:lstStyle/>
        <a:p>
          <a:endParaRPr lang="es-ES"/>
        </a:p>
      </dgm:t>
    </dgm:pt>
    <dgm:pt modelId="{EB2475B8-86D0-4586-AF3B-B14775141E7E}" type="pres">
      <dgm:prSet presAssocID="{98C2D54F-4610-4D2A-9A78-F583B3D2FFFD}" presName="child" presStyleLbl="alignAccFollowNode1" presStyleIdx="11" presStyleCnt="12">
        <dgm:presLayoutVars>
          <dgm:chMax val="0"/>
          <dgm:bulletEnabled val="1"/>
        </dgm:presLayoutVars>
      </dgm:prSet>
      <dgm:spPr/>
      <dgm:t>
        <a:bodyPr/>
        <a:lstStyle/>
        <a:p>
          <a:endParaRPr lang="es-ES"/>
        </a:p>
      </dgm:t>
    </dgm:pt>
  </dgm:ptLst>
  <dgm:cxnLst>
    <dgm:cxn modelId="{CB4A9539-9A9E-496C-974E-6DD6379983CE}" srcId="{C4CF1EC7-36E2-4C06-A002-29F1E6904EC6}" destId="{7D84D57C-17A9-4E7D-8D17-523D07D64C19}" srcOrd="2" destOrd="0" parTransId="{41DC28E9-814E-4763-9640-C50EFD991EE2}" sibTransId="{75C81791-4A75-4B18-851E-1201376D107D}"/>
    <dgm:cxn modelId="{245A7809-6BE7-477D-A5D8-C1558853256F}" type="presOf" srcId="{BD27BB06-D81E-45C2-AF7F-42EC7A818AA6}" destId="{E9C00906-2932-49B7-8300-79D8D4C6F372}" srcOrd="0" destOrd="0" presId="urn:microsoft.com/office/officeart/2005/8/layout/lProcess1"/>
    <dgm:cxn modelId="{027717F5-021B-45FF-A14E-F293ADDBD66B}" srcId="{C4CF1EC7-36E2-4C06-A002-29F1E6904EC6}" destId="{FE6CB8F8-EBD4-4BD7-BD2E-B3DA98018C66}" srcOrd="1" destOrd="0" parTransId="{2AFBFECA-E09E-4AE5-B81E-9F9F0C8F816F}" sibTransId="{210624BD-9E87-46B2-A35B-E271C6274F7F}"/>
    <dgm:cxn modelId="{A449D58F-6608-439B-BBD0-EA84A6BB7522}" type="presOf" srcId="{29363A2F-A929-444D-9EB7-E5D35142754E}" destId="{8D8FAE51-E1A0-4AE8-996B-4E3AA015DEBA}" srcOrd="0" destOrd="0" presId="urn:microsoft.com/office/officeart/2005/8/layout/lProcess1"/>
    <dgm:cxn modelId="{2A87CBDE-2BF0-4EAC-B941-674DD17D04FB}" type="presOf" srcId="{2DCC027A-23F7-4ED2-92F7-7DEB166B46A0}" destId="{AF110921-BC1B-4797-A05C-968D7526DC08}" srcOrd="0" destOrd="0" presId="urn:microsoft.com/office/officeart/2005/8/layout/lProcess1"/>
    <dgm:cxn modelId="{DB2EB64D-530B-4B1B-A58E-64ED5306CC87}" type="presOf" srcId="{5165DC28-4AE3-4C47-90F9-B85DB135F1B9}" destId="{0AFCCFBE-6EC1-4BE4-A0E9-BC37A8706C5A}" srcOrd="0" destOrd="0" presId="urn:microsoft.com/office/officeart/2005/8/layout/lProcess1"/>
    <dgm:cxn modelId="{C4A3F69C-73B0-4545-A001-84BA844E892A}" type="presOf" srcId="{65578862-2DC7-46F7-8825-22B671AFE5EE}" destId="{08324F05-B36D-4E81-9DE5-A2502F8BF361}" srcOrd="0" destOrd="0" presId="urn:microsoft.com/office/officeart/2005/8/layout/lProcess1"/>
    <dgm:cxn modelId="{BFCD1580-D6C0-4570-9A61-38F72E61F278}" type="presOf" srcId="{75C81791-4A75-4B18-851E-1201376D107D}" destId="{432AB00C-380B-4859-9427-97707FC466FB}" srcOrd="0" destOrd="0" presId="urn:microsoft.com/office/officeart/2005/8/layout/lProcess1"/>
    <dgm:cxn modelId="{40547144-5A63-4E03-8711-84103AABBD77}" srcId="{BDF2A6CB-E4A0-466E-86F2-B57542874DDB}" destId="{C4CF1EC7-36E2-4C06-A002-29F1E6904EC6}" srcOrd="0" destOrd="0" parTransId="{78982C8B-99E9-4C8B-962A-FA10B35FE308}" sibTransId="{B385368E-E0C0-4A2E-BA9B-C1C4106898D2}"/>
    <dgm:cxn modelId="{64D294D8-DE8F-4BB1-8BCA-FCFF32322798}" type="presOf" srcId="{E184740E-A8F4-42CD-82B5-532BF02F84BC}" destId="{34998208-A58D-437C-A710-37EF43781C18}" srcOrd="0" destOrd="0" presId="urn:microsoft.com/office/officeart/2005/8/layout/lProcess1"/>
    <dgm:cxn modelId="{2B3DB9B3-882C-49BD-8A3E-1E67EDF40E1C}" type="presOf" srcId="{3903FB8C-7ADD-4798-B0BD-63A9F09C9ACB}" destId="{863A9A9E-ECF9-40B0-9E66-718228D8AC5B}" srcOrd="0" destOrd="0" presId="urn:microsoft.com/office/officeart/2005/8/layout/lProcess1"/>
    <dgm:cxn modelId="{3B00E870-C228-4573-859A-CD4BE89EC994}" srcId="{71E03D40-8730-48BE-BAAE-02ED63756BE7}" destId="{29363A2F-A929-444D-9EB7-E5D35142754E}" srcOrd="1" destOrd="0" parTransId="{E3E63D97-2D64-4616-8FA5-CA211129DC7D}" sibTransId="{3903FB8C-7ADD-4798-B0BD-63A9F09C9ACB}"/>
    <dgm:cxn modelId="{73FE5DA3-2414-47E2-8443-6DF321A47E62}" srcId="{71E03D40-8730-48BE-BAAE-02ED63756BE7}" destId="{98C2D54F-4610-4D2A-9A78-F583B3D2FFFD}" srcOrd="4" destOrd="0" parTransId="{E6FD2F41-FAB2-42D5-8440-61A0023F28D0}" sibTransId="{AFAAA678-AD09-4509-B5AC-103DB71355AF}"/>
    <dgm:cxn modelId="{F4427253-C626-44D0-B6DC-0DB7DBC1F905}" type="presOf" srcId="{126BF090-8A48-4154-A695-C3013E1F4822}" destId="{DA304E86-C60A-4C60-A2F1-8C28500BC241}" srcOrd="0" destOrd="0" presId="urn:microsoft.com/office/officeart/2005/8/layout/lProcess1"/>
    <dgm:cxn modelId="{E288E488-9D6F-463D-9D1F-B6FE3C1D6938}" type="presOf" srcId="{98C2D54F-4610-4D2A-9A78-F583B3D2FFFD}" destId="{EB2475B8-86D0-4586-AF3B-B14775141E7E}" srcOrd="0" destOrd="0" presId="urn:microsoft.com/office/officeart/2005/8/layout/lProcess1"/>
    <dgm:cxn modelId="{C5E6D38A-87ED-440C-86A3-79A5CF478C51}" type="presOf" srcId="{6FBF2B7C-2AD9-49A3-BBD5-47180A48EB8C}" destId="{696C8C79-9FE7-4137-A496-F6E780E6D38D}" srcOrd="0" destOrd="0" presId="urn:microsoft.com/office/officeart/2005/8/layout/lProcess1"/>
    <dgm:cxn modelId="{094B26CB-C12D-4EB2-8B29-5E86FF8B796C}" srcId="{BDF2A6CB-E4A0-466E-86F2-B57542874DDB}" destId="{126BF090-8A48-4154-A695-C3013E1F4822}" srcOrd="1" destOrd="0" parTransId="{E12C2EAA-AF20-4EA1-AB33-9A5D02269B3E}" sibTransId="{F1591785-658B-4109-A09E-C4F21ED9C127}"/>
    <dgm:cxn modelId="{D7082BF0-5B3D-4283-BA77-AEB794C1E96D}" type="presOf" srcId="{C4CF1EC7-36E2-4C06-A002-29F1E6904EC6}" destId="{8CCBF217-CC5C-46AD-8F04-9341C886F941}" srcOrd="0" destOrd="0" presId="urn:microsoft.com/office/officeart/2005/8/layout/lProcess1"/>
    <dgm:cxn modelId="{D3ED2691-E28D-4A3C-8ADE-BDBD9472C86B}" type="presOf" srcId="{FE6CB8F8-EBD4-4BD7-BD2E-B3DA98018C66}" destId="{C5CC7E6F-473E-461A-80E0-300E244A0CFA}" srcOrd="0" destOrd="0" presId="urn:microsoft.com/office/officeart/2005/8/layout/lProcess1"/>
    <dgm:cxn modelId="{8FA83402-F6B4-496F-A253-6A891DBF7F62}" type="presOf" srcId="{4D79598F-6658-428C-AA21-3D6ACA9CC4B4}" destId="{5D363DDB-1EC0-464B-A2E9-00F482F7FA20}" srcOrd="0" destOrd="0" presId="urn:microsoft.com/office/officeart/2005/8/layout/lProcess1"/>
    <dgm:cxn modelId="{22C2C2D4-5ED2-4487-AF16-5E3A2B898F5B}" type="presOf" srcId="{982267A4-F15A-4718-9214-9F4D83C07E05}" destId="{3F17379C-69CF-468D-9CB8-E8F4EEF44317}" srcOrd="0" destOrd="0" presId="urn:microsoft.com/office/officeart/2005/8/layout/lProcess1"/>
    <dgm:cxn modelId="{D4C55EDA-FEFA-4164-BD4D-E064096C2D92}" type="presOf" srcId="{BDF2A6CB-E4A0-466E-86F2-B57542874DDB}" destId="{6C634977-62D8-4DF0-8990-D74856B0EF1B}" srcOrd="0" destOrd="0" presId="urn:microsoft.com/office/officeart/2005/8/layout/lProcess1"/>
    <dgm:cxn modelId="{7D018112-D232-4016-918C-8D250306C2FF}" type="presOf" srcId="{7D84D57C-17A9-4E7D-8D17-523D07D64C19}" destId="{04BA403E-8CD6-4BB4-9A66-92703F26C964}" srcOrd="0" destOrd="0" presId="urn:microsoft.com/office/officeart/2005/8/layout/lProcess1"/>
    <dgm:cxn modelId="{4EC19259-ED30-41CE-B30E-34CA11E934BE}" type="presOf" srcId="{A98D86DE-DA39-4448-8B4F-44FCE6461CA7}" destId="{70D136F1-200A-4B41-9FFE-B7AB958A77AD}" srcOrd="0" destOrd="0" presId="urn:microsoft.com/office/officeart/2005/8/layout/lProcess1"/>
    <dgm:cxn modelId="{C13826FB-AEB8-40CC-958A-861AD0E3B92F}" type="presOf" srcId="{210624BD-9E87-46B2-A35B-E271C6274F7F}" destId="{9D54DAED-0F82-4780-BFED-1329E7C8AFD1}" srcOrd="0" destOrd="0" presId="urn:microsoft.com/office/officeart/2005/8/layout/lProcess1"/>
    <dgm:cxn modelId="{0D298109-8910-44E8-B5E0-97FFB994EE5C}" srcId="{126BF090-8A48-4154-A695-C3013E1F4822}" destId="{D850A5F7-F66A-4988-B5E0-76840559B376}" srcOrd="1" destOrd="0" parTransId="{74D1F040-C561-4AE2-B522-C0755630AE45}" sibTransId="{6FBF2B7C-2AD9-49A3-BBD5-47180A48EB8C}"/>
    <dgm:cxn modelId="{15672723-502D-4196-B0DE-756DE41707A5}" type="presOf" srcId="{01DC95CD-39A9-41A7-B90D-C07949DE6A9A}" destId="{183AAA97-0269-4D97-A395-7E7DC2B4A440}" srcOrd="0" destOrd="0" presId="urn:microsoft.com/office/officeart/2005/8/layout/lProcess1"/>
    <dgm:cxn modelId="{54E99A45-1CC2-48A6-8B9A-EDE14B2D64FC}" type="presOf" srcId="{E6603C91-310E-4248-8A06-B8D0AE2E3C40}" destId="{967B61C9-F9B9-4111-A1A3-111B510495DA}" srcOrd="0" destOrd="0" presId="urn:microsoft.com/office/officeart/2005/8/layout/lProcess1"/>
    <dgm:cxn modelId="{5264DCA3-E004-41B9-A602-D576B4EAA466}" type="presOf" srcId="{D850A5F7-F66A-4988-B5E0-76840559B376}" destId="{86162BEE-0EF3-4A6E-B905-16A3773FD679}" srcOrd="0" destOrd="0" presId="urn:microsoft.com/office/officeart/2005/8/layout/lProcess1"/>
    <dgm:cxn modelId="{5B1322D7-6AF7-4375-88C1-AEAE26EF87E9}" type="presOf" srcId="{0C954D42-7C86-440F-BFD7-BFF1992EFD77}" destId="{93FB2C3D-0F28-4F7A-AA9D-E3FD636777BA}" srcOrd="0" destOrd="0" presId="urn:microsoft.com/office/officeart/2005/8/layout/lProcess1"/>
    <dgm:cxn modelId="{8ACF8227-2B82-435F-82D6-C5A101579896}" type="presOf" srcId="{B404885E-D33D-43E7-8DEE-821F49A8621A}" destId="{36618CD7-28D2-407D-9FA1-E5D63C141E9D}" srcOrd="0" destOrd="0" presId="urn:microsoft.com/office/officeart/2005/8/layout/lProcess1"/>
    <dgm:cxn modelId="{87BC56AF-5F21-45DD-9460-FE737FB359EA}" srcId="{C4CF1EC7-36E2-4C06-A002-29F1E6904EC6}" destId="{A98D86DE-DA39-4448-8B4F-44FCE6461CA7}" srcOrd="3" destOrd="0" parTransId="{37B3E2A3-1412-40A9-BF5C-80BF7E98F964}" sibTransId="{91C5B72A-CB02-4934-8BCD-0656BC1D2B12}"/>
    <dgm:cxn modelId="{B822474A-C888-4C6F-A3E3-37B8BE023D5A}" srcId="{71E03D40-8730-48BE-BAAE-02ED63756BE7}" destId="{5165DC28-4AE3-4C47-90F9-B85DB135F1B9}" srcOrd="3" destOrd="0" parTransId="{7B261955-C5EE-4D61-852D-4E20B2C8B07E}" sibTransId="{2DCC027A-23F7-4ED2-92F7-7DEB166B46A0}"/>
    <dgm:cxn modelId="{EC875BE4-21D6-4BD3-8A9E-EA7D229DB012}" srcId="{C4CF1EC7-36E2-4C06-A002-29F1E6904EC6}" destId="{2289582D-F857-4021-B3F3-6DF27DBF76EA}" srcOrd="0" destOrd="0" parTransId="{01DC95CD-39A9-41A7-B90D-C07949DE6A9A}" sibTransId="{E184740E-A8F4-42CD-82B5-532BF02F84BC}"/>
    <dgm:cxn modelId="{72594552-B53A-4CA2-A0F5-7B45083572E9}" type="presOf" srcId="{2289582D-F857-4021-B3F3-6DF27DBF76EA}" destId="{131ECA23-9589-403C-9F5A-06881CDFB059}" srcOrd="0" destOrd="0" presId="urn:microsoft.com/office/officeart/2005/8/layout/lProcess1"/>
    <dgm:cxn modelId="{D1076F2A-9552-41CE-A748-390C0A0B36A7}" srcId="{126BF090-8A48-4154-A695-C3013E1F4822}" destId="{E6603C91-310E-4248-8A06-B8D0AE2E3C40}" srcOrd="2" destOrd="0" parTransId="{6B1AE4BA-8F45-436B-A470-F41902548418}" sibTransId="{893E4BA7-C1D1-40B7-9701-1E392DCA1F0F}"/>
    <dgm:cxn modelId="{3AB7AF7D-BB17-415E-B62C-0BE34742AA27}" srcId="{126BF090-8A48-4154-A695-C3013E1F4822}" destId="{BD27BB06-D81E-45C2-AF7F-42EC7A818AA6}" srcOrd="0" destOrd="0" parTransId="{09E0A89A-0E12-47F8-BBA7-F1EAFDC8F58B}" sibTransId="{E38116E4-C881-499C-93DB-4B706147CAE6}"/>
    <dgm:cxn modelId="{F8C9699C-8012-4203-AF59-ACBED89C0A12}" srcId="{BDF2A6CB-E4A0-466E-86F2-B57542874DDB}" destId="{71E03D40-8730-48BE-BAAE-02ED63756BE7}" srcOrd="2" destOrd="0" parTransId="{59249FA6-51EF-4837-8D78-204FC78E6487}" sibTransId="{E373B14B-2C9F-482A-972C-2EFBB2AFA059}"/>
    <dgm:cxn modelId="{12EE4C07-01A3-41BA-A4D6-FCA97FA37288}" type="presOf" srcId="{71E03D40-8730-48BE-BAAE-02ED63756BE7}" destId="{7415C7F8-E079-4180-9D47-AD3AF52E094E}" srcOrd="0" destOrd="0" presId="urn:microsoft.com/office/officeart/2005/8/layout/lProcess1"/>
    <dgm:cxn modelId="{14600F64-B57F-4CFB-8BE6-72D503400DA8}" srcId="{71E03D40-8730-48BE-BAAE-02ED63756BE7}" destId="{4D79598F-6658-428C-AA21-3D6ACA9CC4B4}" srcOrd="2" destOrd="0" parTransId="{5685242F-4DDD-4A48-B482-9CDC6A1C0ED4}" sibTransId="{65578862-2DC7-46F7-8825-22B671AFE5EE}"/>
    <dgm:cxn modelId="{6B559604-52E5-41BC-86FC-E21F939BC68A}" type="presOf" srcId="{E38116E4-C881-499C-93DB-4B706147CAE6}" destId="{A6CB59EC-090C-4EE2-A627-BFCCE849FCAB}" srcOrd="0" destOrd="0" presId="urn:microsoft.com/office/officeart/2005/8/layout/lProcess1"/>
    <dgm:cxn modelId="{06C7BF89-1564-4FFE-B2C9-0179C263C887}" srcId="{71E03D40-8730-48BE-BAAE-02ED63756BE7}" destId="{B404885E-D33D-43E7-8DEE-821F49A8621A}" srcOrd="0" destOrd="0" parTransId="{0C954D42-7C86-440F-BFD7-BFF1992EFD77}" sibTransId="{982267A4-F15A-4718-9214-9F4D83C07E05}"/>
    <dgm:cxn modelId="{DF7BAC1C-5FA4-494E-87C9-773DAECD643D}" type="presOf" srcId="{09E0A89A-0E12-47F8-BBA7-F1EAFDC8F58B}" destId="{605AA14A-C8D4-495B-AF31-5B30628DE2D7}" srcOrd="0" destOrd="0" presId="urn:microsoft.com/office/officeart/2005/8/layout/lProcess1"/>
    <dgm:cxn modelId="{E176E66F-C135-44E0-A763-B3E0428211DD}" type="presParOf" srcId="{6C634977-62D8-4DF0-8990-D74856B0EF1B}" destId="{EE5727F7-D7D3-4176-9EF3-3662AEA71B1C}" srcOrd="0" destOrd="0" presId="urn:microsoft.com/office/officeart/2005/8/layout/lProcess1"/>
    <dgm:cxn modelId="{A98A7199-78E5-48F1-B279-B23229BEE9C3}" type="presParOf" srcId="{EE5727F7-D7D3-4176-9EF3-3662AEA71B1C}" destId="{8CCBF217-CC5C-46AD-8F04-9341C886F941}" srcOrd="0" destOrd="0" presId="urn:microsoft.com/office/officeart/2005/8/layout/lProcess1"/>
    <dgm:cxn modelId="{5EA52721-27F6-422A-ACE6-1A86567A07D2}" type="presParOf" srcId="{EE5727F7-D7D3-4176-9EF3-3662AEA71B1C}" destId="{183AAA97-0269-4D97-A395-7E7DC2B4A440}" srcOrd="1" destOrd="0" presId="urn:microsoft.com/office/officeart/2005/8/layout/lProcess1"/>
    <dgm:cxn modelId="{693A1114-52D2-4518-9C36-FD8522F17FB4}" type="presParOf" srcId="{EE5727F7-D7D3-4176-9EF3-3662AEA71B1C}" destId="{131ECA23-9589-403C-9F5A-06881CDFB059}" srcOrd="2" destOrd="0" presId="urn:microsoft.com/office/officeart/2005/8/layout/lProcess1"/>
    <dgm:cxn modelId="{2992FE09-7EB3-4659-A822-03EC8DCF7786}" type="presParOf" srcId="{EE5727F7-D7D3-4176-9EF3-3662AEA71B1C}" destId="{34998208-A58D-437C-A710-37EF43781C18}" srcOrd="3" destOrd="0" presId="urn:microsoft.com/office/officeart/2005/8/layout/lProcess1"/>
    <dgm:cxn modelId="{9976D0DA-B433-41B7-A4AB-9957D18CBDBD}" type="presParOf" srcId="{EE5727F7-D7D3-4176-9EF3-3662AEA71B1C}" destId="{C5CC7E6F-473E-461A-80E0-300E244A0CFA}" srcOrd="4" destOrd="0" presId="urn:microsoft.com/office/officeart/2005/8/layout/lProcess1"/>
    <dgm:cxn modelId="{5CEE416E-040F-445F-AFCD-654EEB81DAE4}" type="presParOf" srcId="{EE5727F7-D7D3-4176-9EF3-3662AEA71B1C}" destId="{9D54DAED-0F82-4780-BFED-1329E7C8AFD1}" srcOrd="5" destOrd="0" presId="urn:microsoft.com/office/officeart/2005/8/layout/lProcess1"/>
    <dgm:cxn modelId="{56C2EE06-77AA-4928-8E18-0B6CE556F4FB}" type="presParOf" srcId="{EE5727F7-D7D3-4176-9EF3-3662AEA71B1C}" destId="{04BA403E-8CD6-4BB4-9A66-92703F26C964}" srcOrd="6" destOrd="0" presId="urn:microsoft.com/office/officeart/2005/8/layout/lProcess1"/>
    <dgm:cxn modelId="{0E4F0D30-669B-4363-B0B3-299D8BAE3765}" type="presParOf" srcId="{EE5727F7-D7D3-4176-9EF3-3662AEA71B1C}" destId="{432AB00C-380B-4859-9427-97707FC466FB}" srcOrd="7" destOrd="0" presId="urn:microsoft.com/office/officeart/2005/8/layout/lProcess1"/>
    <dgm:cxn modelId="{5C5388E3-E20C-4E66-AE6C-56955698D77D}" type="presParOf" srcId="{EE5727F7-D7D3-4176-9EF3-3662AEA71B1C}" destId="{70D136F1-200A-4B41-9FFE-B7AB958A77AD}" srcOrd="8" destOrd="0" presId="urn:microsoft.com/office/officeart/2005/8/layout/lProcess1"/>
    <dgm:cxn modelId="{83C7AA3D-7187-4746-BE67-647E51CCCB10}" type="presParOf" srcId="{6C634977-62D8-4DF0-8990-D74856B0EF1B}" destId="{1757E6F0-2305-4BA0-8224-59F0666BA549}" srcOrd="1" destOrd="0" presId="urn:microsoft.com/office/officeart/2005/8/layout/lProcess1"/>
    <dgm:cxn modelId="{DDA8FA09-AECA-4589-9F12-E009316273E6}" type="presParOf" srcId="{6C634977-62D8-4DF0-8990-D74856B0EF1B}" destId="{7628CDCA-4F5B-4FAB-9BD1-03D96E006FAA}" srcOrd="2" destOrd="0" presId="urn:microsoft.com/office/officeart/2005/8/layout/lProcess1"/>
    <dgm:cxn modelId="{7E0DE50A-A5B3-44A6-80CB-6DA37A1D841F}" type="presParOf" srcId="{7628CDCA-4F5B-4FAB-9BD1-03D96E006FAA}" destId="{DA304E86-C60A-4C60-A2F1-8C28500BC241}" srcOrd="0" destOrd="0" presId="urn:microsoft.com/office/officeart/2005/8/layout/lProcess1"/>
    <dgm:cxn modelId="{B0C459DE-76E7-498A-8EA5-DA5CC105012E}" type="presParOf" srcId="{7628CDCA-4F5B-4FAB-9BD1-03D96E006FAA}" destId="{605AA14A-C8D4-495B-AF31-5B30628DE2D7}" srcOrd="1" destOrd="0" presId="urn:microsoft.com/office/officeart/2005/8/layout/lProcess1"/>
    <dgm:cxn modelId="{47FDC94D-72C0-4FC2-B562-E3632751BDD2}" type="presParOf" srcId="{7628CDCA-4F5B-4FAB-9BD1-03D96E006FAA}" destId="{E9C00906-2932-49B7-8300-79D8D4C6F372}" srcOrd="2" destOrd="0" presId="urn:microsoft.com/office/officeart/2005/8/layout/lProcess1"/>
    <dgm:cxn modelId="{A01D756F-F78E-4600-A9AB-E7879E6419A5}" type="presParOf" srcId="{7628CDCA-4F5B-4FAB-9BD1-03D96E006FAA}" destId="{A6CB59EC-090C-4EE2-A627-BFCCE849FCAB}" srcOrd="3" destOrd="0" presId="urn:microsoft.com/office/officeart/2005/8/layout/lProcess1"/>
    <dgm:cxn modelId="{6A16117A-CB1D-45F2-ABE0-D80C59243634}" type="presParOf" srcId="{7628CDCA-4F5B-4FAB-9BD1-03D96E006FAA}" destId="{86162BEE-0EF3-4A6E-B905-16A3773FD679}" srcOrd="4" destOrd="0" presId="urn:microsoft.com/office/officeart/2005/8/layout/lProcess1"/>
    <dgm:cxn modelId="{54C5442C-6735-4DC9-89B2-326FACD8D12A}" type="presParOf" srcId="{7628CDCA-4F5B-4FAB-9BD1-03D96E006FAA}" destId="{696C8C79-9FE7-4137-A496-F6E780E6D38D}" srcOrd="5" destOrd="0" presId="urn:microsoft.com/office/officeart/2005/8/layout/lProcess1"/>
    <dgm:cxn modelId="{10DF9E85-FC88-484A-86D5-BC5738DA6FA4}" type="presParOf" srcId="{7628CDCA-4F5B-4FAB-9BD1-03D96E006FAA}" destId="{967B61C9-F9B9-4111-A1A3-111B510495DA}" srcOrd="6" destOrd="0" presId="urn:microsoft.com/office/officeart/2005/8/layout/lProcess1"/>
    <dgm:cxn modelId="{1B25BA8A-DD3A-4133-A099-BF469D3703FB}" type="presParOf" srcId="{6C634977-62D8-4DF0-8990-D74856B0EF1B}" destId="{D9709671-C915-49B1-9CB2-36B3E9A0D5CA}" srcOrd="3" destOrd="0" presId="urn:microsoft.com/office/officeart/2005/8/layout/lProcess1"/>
    <dgm:cxn modelId="{F902E89F-616B-4BA6-877A-A9932BBC61A5}" type="presParOf" srcId="{6C634977-62D8-4DF0-8990-D74856B0EF1B}" destId="{5BF4200C-62C7-4E62-8A63-FDA6D94F15C5}" srcOrd="4" destOrd="0" presId="urn:microsoft.com/office/officeart/2005/8/layout/lProcess1"/>
    <dgm:cxn modelId="{D059BDE4-18C8-4F8E-A7D9-5A3DCC2EB8F9}" type="presParOf" srcId="{5BF4200C-62C7-4E62-8A63-FDA6D94F15C5}" destId="{7415C7F8-E079-4180-9D47-AD3AF52E094E}" srcOrd="0" destOrd="0" presId="urn:microsoft.com/office/officeart/2005/8/layout/lProcess1"/>
    <dgm:cxn modelId="{02FD6BD0-6D4F-4283-A24C-03FDECD030CE}" type="presParOf" srcId="{5BF4200C-62C7-4E62-8A63-FDA6D94F15C5}" destId="{93FB2C3D-0F28-4F7A-AA9D-E3FD636777BA}" srcOrd="1" destOrd="0" presId="urn:microsoft.com/office/officeart/2005/8/layout/lProcess1"/>
    <dgm:cxn modelId="{920261FF-2FCD-4B06-92FB-61D4C8245E4B}" type="presParOf" srcId="{5BF4200C-62C7-4E62-8A63-FDA6D94F15C5}" destId="{36618CD7-28D2-407D-9FA1-E5D63C141E9D}" srcOrd="2" destOrd="0" presId="urn:microsoft.com/office/officeart/2005/8/layout/lProcess1"/>
    <dgm:cxn modelId="{7C69EC40-0017-4BC3-B409-B70042345B7B}" type="presParOf" srcId="{5BF4200C-62C7-4E62-8A63-FDA6D94F15C5}" destId="{3F17379C-69CF-468D-9CB8-E8F4EEF44317}" srcOrd="3" destOrd="0" presId="urn:microsoft.com/office/officeart/2005/8/layout/lProcess1"/>
    <dgm:cxn modelId="{43298999-0F11-4BFE-966E-8CEBCBB359EB}" type="presParOf" srcId="{5BF4200C-62C7-4E62-8A63-FDA6D94F15C5}" destId="{8D8FAE51-E1A0-4AE8-996B-4E3AA015DEBA}" srcOrd="4" destOrd="0" presId="urn:microsoft.com/office/officeart/2005/8/layout/lProcess1"/>
    <dgm:cxn modelId="{B12882D5-267D-495A-AC29-FCEB7A546678}" type="presParOf" srcId="{5BF4200C-62C7-4E62-8A63-FDA6D94F15C5}" destId="{863A9A9E-ECF9-40B0-9E66-718228D8AC5B}" srcOrd="5" destOrd="0" presId="urn:microsoft.com/office/officeart/2005/8/layout/lProcess1"/>
    <dgm:cxn modelId="{6071DFC1-D717-4F64-BBCA-FA017E3EC2E0}" type="presParOf" srcId="{5BF4200C-62C7-4E62-8A63-FDA6D94F15C5}" destId="{5D363DDB-1EC0-464B-A2E9-00F482F7FA20}" srcOrd="6" destOrd="0" presId="urn:microsoft.com/office/officeart/2005/8/layout/lProcess1"/>
    <dgm:cxn modelId="{E40DACDE-1096-46FC-920A-1415202C1A5D}" type="presParOf" srcId="{5BF4200C-62C7-4E62-8A63-FDA6D94F15C5}" destId="{08324F05-B36D-4E81-9DE5-A2502F8BF361}" srcOrd="7" destOrd="0" presId="urn:microsoft.com/office/officeart/2005/8/layout/lProcess1"/>
    <dgm:cxn modelId="{30ED82D9-FB6B-4B7F-B1E9-8DB6880CE3D0}" type="presParOf" srcId="{5BF4200C-62C7-4E62-8A63-FDA6D94F15C5}" destId="{0AFCCFBE-6EC1-4BE4-A0E9-BC37A8706C5A}" srcOrd="8" destOrd="0" presId="urn:microsoft.com/office/officeart/2005/8/layout/lProcess1"/>
    <dgm:cxn modelId="{6D3CCACC-DBA6-4EC4-8F70-CC8259487A7E}" type="presParOf" srcId="{5BF4200C-62C7-4E62-8A63-FDA6D94F15C5}" destId="{AF110921-BC1B-4797-A05C-968D7526DC08}" srcOrd="9" destOrd="0" presId="urn:microsoft.com/office/officeart/2005/8/layout/lProcess1"/>
    <dgm:cxn modelId="{A099C5F4-8794-4888-A280-78E8B961B763}" type="presParOf" srcId="{5BF4200C-62C7-4E62-8A63-FDA6D94F15C5}" destId="{EB2475B8-86D0-4586-AF3B-B14775141E7E}" srcOrd="10" destOrd="0" presId="urn:microsoft.com/office/officeart/2005/8/layout/lProcess1"/>
  </dgm:cxnLst>
  <dgm:bg/>
  <dgm:whole/>
  <dgm:extLst>
    <a:ext uri="http://schemas.microsoft.com/office/drawing/2008/diagram">
      <dsp:dataModelExt xmlns:dsp="http://schemas.microsoft.com/office/drawing/2008/diagram" relId="rId7"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8CCBF217-CC5C-46AD-8F04-9341C886F941}">
      <dsp:nvSpPr>
        <dsp:cNvPr id="0" name=""/>
        <dsp:cNvSpPr/>
      </dsp:nvSpPr>
      <dsp:spPr>
        <a:xfrm>
          <a:off x="155"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Vejez, Discapacidad y Sobrevivencia (SVDS)</a:t>
          </a:r>
        </a:p>
      </dsp:txBody>
      <dsp:txXfrm>
        <a:off x="24786" y="313363"/>
        <a:ext cx="3314629" cy="791710"/>
      </dsp:txXfrm>
    </dsp:sp>
    <dsp:sp modelId="{183AAA97-0269-4D97-A395-7E7DC2B4A440}">
      <dsp:nvSpPr>
        <dsp:cNvPr id="0" name=""/>
        <dsp:cNvSpPr/>
      </dsp:nvSpPr>
      <dsp:spPr>
        <a:xfrm rot="5400000">
          <a:off x="1608515"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131ECA23-9589-403C-9F5A-06881CDFB059}">
      <dsp:nvSpPr>
        <dsp:cNvPr id="0" name=""/>
        <dsp:cNvSpPr/>
      </dsp:nvSpPr>
      <dsp:spPr>
        <a:xfrm>
          <a:off x="155"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24786" y="1448676"/>
        <a:ext cx="3314629" cy="791710"/>
      </dsp:txXfrm>
    </dsp:sp>
    <dsp:sp modelId="{34998208-A58D-437C-A710-37EF43781C18}">
      <dsp:nvSpPr>
        <dsp:cNvPr id="0" name=""/>
        <dsp:cNvSpPr/>
      </dsp:nvSpPr>
      <dsp:spPr>
        <a:xfrm rot="5400000">
          <a:off x="1608515"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C5CC7E6F-473E-461A-80E0-300E244A0CFA}">
      <dsp:nvSpPr>
        <dsp:cNvPr id="0" name=""/>
        <dsp:cNvSpPr/>
      </dsp:nvSpPr>
      <dsp:spPr>
        <a:xfrm>
          <a:off x="155"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Sobrevivencia</a:t>
          </a:r>
        </a:p>
      </dsp:txBody>
      <dsp:txXfrm>
        <a:off x="24786" y="2583990"/>
        <a:ext cx="3314629" cy="791710"/>
      </dsp:txXfrm>
    </dsp:sp>
    <dsp:sp modelId="{9D54DAED-0F82-4780-BFED-1329E7C8AFD1}">
      <dsp:nvSpPr>
        <dsp:cNvPr id="0" name=""/>
        <dsp:cNvSpPr/>
      </dsp:nvSpPr>
      <dsp:spPr>
        <a:xfrm rot="5400000">
          <a:off x="1608515"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4BA403E-8CD6-4BB4-9A66-92703F26C964}">
      <dsp:nvSpPr>
        <dsp:cNvPr id="0" name=""/>
        <dsp:cNvSpPr/>
      </dsp:nvSpPr>
      <dsp:spPr>
        <a:xfrm>
          <a:off x="155"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Vejez</a:t>
          </a:r>
        </a:p>
      </dsp:txBody>
      <dsp:txXfrm>
        <a:off x="24786" y="3719303"/>
        <a:ext cx="3314629" cy="791710"/>
      </dsp:txXfrm>
    </dsp:sp>
    <dsp:sp modelId="{432AB00C-380B-4859-9427-97707FC466FB}">
      <dsp:nvSpPr>
        <dsp:cNvPr id="0" name=""/>
        <dsp:cNvSpPr/>
      </dsp:nvSpPr>
      <dsp:spPr>
        <a:xfrm rot="5400000">
          <a:off x="1608515"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70D136F1-200A-4B41-9FFE-B7AB958A77AD}">
      <dsp:nvSpPr>
        <dsp:cNvPr id="0" name=""/>
        <dsp:cNvSpPr/>
      </dsp:nvSpPr>
      <dsp:spPr>
        <a:xfrm>
          <a:off x="155"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Cesantia_Edad Avanzada</a:t>
          </a:r>
        </a:p>
      </dsp:txBody>
      <dsp:txXfrm>
        <a:off x="24786" y="4854616"/>
        <a:ext cx="3314629" cy="791710"/>
      </dsp:txXfrm>
    </dsp:sp>
    <dsp:sp modelId="{DA304E86-C60A-4C60-A2F1-8C28500BC241}">
      <dsp:nvSpPr>
        <dsp:cNvPr id="0" name=""/>
        <dsp:cNvSpPr/>
      </dsp:nvSpPr>
      <dsp:spPr>
        <a:xfrm>
          <a:off x="3834990"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Familiar de Salud (SFS</a:t>
          </a:r>
          <a:r>
            <a:rPr lang="es-ES" sz="2000" kern="1200"/>
            <a:t>)</a:t>
          </a:r>
        </a:p>
      </dsp:txBody>
      <dsp:txXfrm>
        <a:off x="3859621" y="313363"/>
        <a:ext cx="3314629" cy="791710"/>
      </dsp:txXfrm>
    </dsp:sp>
    <dsp:sp modelId="{605AA14A-C8D4-495B-AF31-5B30628DE2D7}">
      <dsp:nvSpPr>
        <dsp:cNvPr id="0" name=""/>
        <dsp:cNvSpPr/>
      </dsp:nvSpPr>
      <dsp:spPr>
        <a:xfrm rot="5400000">
          <a:off x="5443351"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9C00906-2932-49B7-8300-79D8D4C6F372}">
      <dsp:nvSpPr>
        <dsp:cNvPr id="0" name=""/>
        <dsp:cNvSpPr/>
      </dsp:nvSpPr>
      <dsp:spPr>
        <a:xfrm>
          <a:off x="3834990"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por Maternidad, Lactancia</a:t>
          </a:r>
        </a:p>
      </dsp:txBody>
      <dsp:txXfrm>
        <a:off x="3859621" y="1448676"/>
        <a:ext cx="3314629" cy="791710"/>
      </dsp:txXfrm>
    </dsp:sp>
    <dsp:sp modelId="{A6CB59EC-090C-4EE2-A627-BFCCE849FCAB}">
      <dsp:nvSpPr>
        <dsp:cNvPr id="0" name=""/>
        <dsp:cNvSpPr/>
      </dsp:nvSpPr>
      <dsp:spPr>
        <a:xfrm rot="5400000">
          <a:off x="5443351"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6162BEE-0EF3-4A6E-B905-16A3773FD679}">
      <dsp:nvSpPr>
        <dsp:cNvPr id="0" name=""/>
        <dsp:cNvSpPr/>
      </dsp:nvSpPr>
      <dsp:spPr>
        <a:xfrm>
          <a:off x="3834990"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Subsidios Enfermedad Común</a:t>
          </a:r>
        </a:p>
      </dsp:txBody>
      <dsp:txXfrm>
        <a:off x="3859621" y="2583990"/>
        <a:ext cx="3314629" cy="791710"/>
      </dsp:txXfrm>
    </dsp:sp>
    <dsp:sp modelId="{696C8C79-9FE7-4137-A496-F6E780E6D38D}">
      <dsp:nvSpPr>
        <dsp:cNvPr id="0" name=""/>
        <dsp:cNvSpPr/>
      </dsp:nvSpPr>
      <dsp:spPr>
        <a:xfrm rot="5400000">
          <a:off x="5443351"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967B61C9-F9B9-4111-A1A3-111B510495DA}">
      <dsp:nvSpPr>
        <dsp:cNvPr id="0" name=""/>
        <dsp:cNvSpPr/>
      </dsp:nvSpPr>
      <dsp:spPr>
        <a:xfrm>
          <a:off x="3834990"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Cuidado de la Salud de las Personas</a:t>
          </a:r>
        </a:p>
      </dsp:txBody>
      <dsp:txXfrm>
        <a:off x="3859621" y="3719303"/>
        <a:ext cx="3314629" cy="791710"/>
      </dsp:txXfrm>
    </dsp:sp>
    <dsp:sp modelId="{7415C7F8-E079-4180-9D47-AD3AF52E094E}">
      <dsp:nvSpPr>
        <dsp:cNvPr id="0" name=""/>
        <dsp:cNvSpPr/>
      </dsp:nvSpPr>
      <dsp:spPr>
        <a:xfrm>
          <a:off x="7669826" y="288732"/>
          <a:ext cx="3363891" cy="840972"/>
        </a:xfrm>
        <a:prstGeom prst="roundRect">
          <a:avLst>
            <a:gd name="adj" fmla="val 10000"/>
          </a:avLst>
        </a:prstGeom>
        <a:gradFill rotWithShape="0">
          <a:gsLst>
            <a:gs pos="0">
              <a:schemeClr val="lt1">
                <a:hueOff val="0"/>
                <a:satOff val="0"/>
                <a:lumOff val="0"/>
                <a:alphaOff val="0"/>
                <a:shade val="51000"/>
                <a:satMod val="130000"/>
              </a:schemeClr>
            </a:gs>
            <a:gs pos="80000">
              <a:schemeClr val="lt1">
                <a:hueOff val="0"/>
                <a:satOff val="0"/>
                <a:lumOff val="0"/>
                <a:alphaOff val="0"/>
                <a:shade val="93000"/>
                <a:satMod val="130000"/>
              </a:schemeClr>
            </a:gs>
            <a:gs pos="100000">
              <a:schemeClr val="l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25400" tIns="25400" rIns="25400" bIns="25400" numCol="1" spcCol="1270" anchor="ctr" anchorCtr="0">
          <a:noAutofit/>
        </a:bodyPr>
        <a:lstStyle/>
        <a:p>
          <a:pPr lvl="0" algn="ctr" defTabSz="889000">
            <a:lnSpc>
              <a:spcPct val="90000"/>
            </a:lnSpc>
            <a:spcBef>
              <a:spcPct val="0"/>
            </a:spcBef>
            <a:spcAft>
              <a:spcPct val="35000"/>
            </a:spcAft>
          </a:pPr>
          <a:r>
            <a:rPr lang="es-ES" sz="2000" b="1" kern="1200"/>
            <a:t>Seguro de Riesgos Laborales (SRL)</a:t>
          </a:r>
        </a:p>
      </dsp:txBody>
      <dsp:txXfrm>
        <a:off x="7694457" y="313363"/>
        <a:ext cx="3314629" cy="791710"/>
      </dsp:txXfrm>
    </dsp:sp>
    <dsp:sp modelId="{93FB2C3D-0F28-4F7A-AA9D-E3FD636777BA}">
      <dsp:nvSpPr>
        <dsp:cNvPr id="0" name=""/>
        <dsp:cNvSpPr/>
      </dsp:nvSpPr>
      <dsp:spPr>
        <a:xfrm rot="5400000">
          <a:off x="9278187" y="120329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36618CD7-28D2-407D-9FA1-E5D63C141E9D}">
      <dsp:nvSpPr>
        <dsp:cNvPr id="0" name=""/>
        <dsp:cNvSpPr/>
      </dsp:nvSpPr>
      <dsp:spPr>
        <a:xfrm>
          <a:off x="7669826" y="142404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Subsidio por Discapacidad Temporal</a:t>
          </a:r>
        </a:p>
      </dsp:txBody>
      <dsp:txXfrm>
        <a:off x="7694457" y="1448676"/>
        <a:ext cx="3314629" cy="791710"/>
      </dsp:txXfrm>
    </dsp:sp>
    <dsp:sp modelId="{3F17379C-69CF-468D-9CB8-E8F4EEF44317}">
      <dsp:nvSpPr>
        <dsp:cNvPr id="0" name=""/>
        <dsp:cNvSpPr/>
      </dsp:nvSpPr>
      <dsp:spPr>
        <a:xfrm rot="5400000">
          <a:off x="9278187" y="233860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8D8FAE51-E1A0-4AE8-996B-4E3AA015DEBA}">
      <dsp:nvSpPr>
        <dsp:cNvPr id="0" name=""/>
        <dsp:cNvSpPr/>
      </dsp:nvSpPr>
      <dsp:spPr>
        <a:xfrm>
          <a:off x="7669826" y="2559359"/>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Indemnización por Discapacidad</a:t>
          </a:r>
        </a:p>
      </dsp:txBody>
      <dsp:txXfrm>
        <a:off x="7694457" y="2583990"/>
        <a:ext cx="3314629" cy="791710"/>
      </dsp:txXfrm>
    </dsp:sp>
    <dsp:sp modelId="{863A9A9E-ECF9-40B0-9E66-718228D8AC5B}">
      <dsp:nvSpPr>
        <dsp:cNvPr id="0" name=""/>
        <dsp:cNvSpPr/>
      </dsp:nvSpPr>
      <dsp:spPr>
        <a:xfrm rot="5400000">
          <a:off x="9278187" y="3473916"/>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5D363DDB-1EC0-464B-A2E9-00F482F7FA20}">
      <dsp:nvSpPr>
        <dsp:cNvPr id="0" name=""/>
        <dsp:cNvSpPr/>
      </dsp:nvSpPr>
      <dsp:spPr>
        <a:xfrm>
          <a:off x="7669826" y="3694672"/>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Pensión por Discapacidad</a:t>
          </a:r>
        </a:p>
      </dsp:txBody>
      <dsp:txXfrm>
        <a:off x="7694457" y="3719303"/>
        <a:ext cx="3314629" cy="791710"/>
      </dsp:txXfrm>
    </dsp:sp>
    <dsp:sp modelId="{08324F05-B36D-4E81-9DE5-A2502F8BF361}">
      <dsp:nvSpPr>
        <dsp:cNvPr id="0" name=""/>
        <dsp:cNvSpPr/>
      </dsp:nvSpPr>
      <dsp:spPr>
        <a:xfrm rot="5400000">
          <a:off x="9278187" y="4609230"/>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0AFCCFBE-6EC1-4BE4-A0E9-BC37A8706C5A}">
      <dsp:nvSpPr>
        <dsp:cNvPr id="0" name=""/>
        <dsp:cNvSpPr/>
      </dsp:nvSpPr>
      <dsp:spPr>
        <a:xfrm>
          <a:off x="7669826" y="4829985"/>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Prótesis, anteojos, aparatos ortopédicos y reparación</a:t>
          </a:r>
        </a:p>
      </dsp:txBody>
      <dsp:txXfrm>
        <a:off x="7694457" y="4854616"/>
        <a:ext cx="3314629" cy="791710"/>
      </dsp:txXfrm>
    </dsp:sp>
    <dsp:sp modelId="{AF110921-BC1B-4797-A05C-968D7526DC08}">
      <dsp:nvSpPr>
        <dsp:cNvPr id="0" name=""/>
        <dsp:cNvSpPr/>
      </dsp:nvSpPr>
      <dsp:spPr>
        <a:xfrm rot="5400000">
          <a:off x="9278187" y="5744543"/>
          <a:ext cx="147170" cy="147170"/>
        </a:xfrm>
        <a:prstGeom prst="rightArrow">
          <a:avLst>
            <a:gd name="adj1" fmla="val 66700"/>
            <a:gd name="adj2" fmla="val 50000"/>
          </a:avLst>
        </a:prstGeom>
        <a:gradFill rotWithShape="0">
          <a:gsLst>
            <a:gs pos="0">
              <a:schemeClr val="accent1">
                <a:tint val="60000"/>
                <a:hueOff val="0"/>
                <a:satOff val="0"/>
                <a:lumOff val="0"/>
                <a:alphaOff val="0"/>
                <a:shade val="51000"/>
                <a:satMod val="130000"/>
              </a:schemeClr>
            </a:gs>
            <a:gs pos="80000">
              <a:schemeClr val="accent1">
                <a:tint val="60000"/>
                <a:hueOff val="0"/>
                <a:satOff val="0"/>
                <a:lumOff val="0"/>
                <a:alphaOff val="0"/>
                <a:shade val="93000"/>
                <a:satMod val="130000"/>
              </a:schemeClr>
            </a:gs>
            <a:gs pos="100000">
              <a:schemeClr val="accent1">
                <a:tint val="60000"/>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z="-80000" prstMaterial="plastic">
          <a:bevelT w="50800" h="50800"/>
          <a:bevelB w="25400" h="25400" prst="angle"/>
        </a:sp3d>
      </dsp:spPr>
      <dsp:style>
        <a:lnRef idx="0">
          <a:scrgbClr r="0" g="0" b="0"/>
        </a:lnRef>
        <a:fillRef idx="3">
          <a:scrgbClr r="0" g="0" b="0"/>
        </a:fillRef>
        <a:effectRef idx="2">
          <a:scrgbClr r="0" g="0" b="0"/>
        </a:effectRef>
        <a:fontRef idx="minor">
          <a:schemeClr val="lt1"/>
        </a:fontRef>
      </dsp:style>
    </dsp:sp>
    <dsp:sp modelId="{EB2475B8-86D0-4586-AF3B-B14775141E7E}">
      <dsp:nvSpPr>
        <dsp:cNvPr id="0" name=""/>
        <dsp:cNvSpPr/>
      </dsp:nvSpPr>
      <dsp:spPr>
        <a:xfrm>
          <a:off x="7669826" y="5965298"/>
          <a:ext cx="3363891" cy="840972"/>
        </a:xfrm>
        <a:prstGeom prst="roundRect">
          <a:avLst>
            <a:gd name="adj" fmla="val 10000"/>
          </a:avLst>
        </a:prstGeom>
        <a:solidFill>
          <a:schemeClr val="lt1">
            <a:alpha val="90000"/>
            <a:tint val="40000"/>
            <a:hueOff val="0"/>
            <a:satOff val="0"/>
            <a:lumOff val="0"/>
            <a:alphaOff val="0"/>
          </a:schemeClr>
        </a:solidFill>
        <a:ln w="9525" cap="flat" cmpd="sng" algn="ctr">
          <a:solidFill>
            <a:schemeClr val="accent1">
              <a:alpha val="90000"/>
              <a:hueOff val="0"/>
              <a:satOff val="0"/>
              <a:lumOff val="0"/>
              <a:alphaOff val="0"/>
            </a:schemeClr>
          </a:solidFill>
          <a:prstDash val="solid"/>
        </a:ln>
        <a:effectLst>
          <a:outerShdw blurRad="40000" dist="23000" dir="5400000" rotWithShape="0">
            <a:srgbClr val="000000">
              <a:alpha val="35000"/>
            </a:srgbClr>
          </a:outerShdw>
        </a:effectLst>
        <a:scene3d>
          <a:camera prst="orthographicFront"/>
          <a:lightRig rig="flat" dir="t"/>
        </a:scene3d>
        <a:sp3d extrusionH="12700" prstMaterial="plastic">
          <a:bevelT w="50800" h="50800"/>
        </a:sp3d>
      </dsp:spPr>
      <dsp:style>
        <a:lnRef idx="1">
          <a:scrgbClr r="0" g="0" b="0"/>
        </a:lnRef>
        <a:fillRef idx="1">
          <a:scrgbClr r="0" g="0" b="0"/>
        </a:fillRef>
        <a:effectRef idx="2">
          <a:scrgbClr r="0" g="0" b="0"/>
        </a:effectRef>
        <a:fontRef idx="minor"/>
      </dsp:style>
      <dsp:txBody>
        <a:bodyPr spcFirstLastPara="0" vert="horz" wrap="square" lIns="27940" tIns="27940" rIns="27940" bIns="27940" numCol="1" spcCol="1270" anchor="ctr" anchorCtr="0">
          <a:noAutofit/>
        </a:bodyPr>
        <a:lstStyle/>
        <a:p>
          <a:pPr lvl="0" algn="ctr" defTabSz="977900">
            <a:lnSpc>
              <a:spcPct val="90000"/>
            </a:lnSpc>
            <a:spcBef>
              <a:spcPct val="0"/>
            </a:spcBef>
            <a:spcAft>
              <a:spcPct val="35000"/>
            </a:spcAft>
          </a:pPr>
          <a:r>
            <a:rPr lang="es-ES" sz="2200" kern="1200"/>
            <a:t>Atención Médica y Odontológica</a:t>
          </a:r>
        </a:p>
      </dsp:txBody>
      <dsp:txXfrm>
        <a:off x="7694457" y="5989929"/>
        <a:ext cx="3314629" cy="791710"/>
      </dsp:txXfrm>
    </dsp:sp>
  </dsp:spTree>
</dsp:drawing>
</file>

<file path=xl/diagrams/layout1.xml><?xml version="1.0" encoding="utf-8"?>
<dgm:layoutDef xmlns:dgm="http://schemas.openxmlformats.org/drawingml/2006/diagram" xmlns:a="http://schemas.openxmlformats.org/drawingml/2006/main" uniqueId="urn:microsoft.com/office/officeart/2005/8/layout/lProcess1">
  <dgm:title val=""/>
  <dgm:desc val=""/>
  <dgm:catLst>
    <dgm:cat type="process" pri="15000"/>
  </dgm:catLst>
  <dgm:sampData>
    <dgm:dataModel>
      <dgm:ptLst>
        <dgm:pt modelId="0" type="doc"/>
        <dgm:pt modelId="1">
          <dgm:prSet phldr="1"/>
        </dgm:pt>
        <dgm:pt modelId="2">
          <dgm:prSet phldr="1"/>
        </dgm:pt>
        <dgm:pt modelId="21">
          <dgm:prSet phldr="1"/>
        </dgm:pt>
        <dgm:pt modelId="22">
          <dgm:prSet phldr="1"/>
        </dgm:pt>
        <dgm:pt modelId="3">
          <dgm:prSet phldr="1"/>
        </dgm:pt>
        <dgm:pt modelId="31">
          <dgm:prSet phldr="1"/>
        </dgm:pt>
      </dgm:ptLst>
      <dgm:cxnLst>
        <dgm:cxn modelId="4" srcId="0" destId="1" srcOrd="0" destOrd="0"/>
        <dgm:cxn modelId="5" srcId="0" destId="2" srcOrd="0" destOrd="0"/>
        <dgm:cxn modelId="6" srcId="1" destId="3" srcOrd="1" destOrd="0"/>
        <dgm:cxn modelId="23" srcId="2" destId="21" srcOrd="0" destOrd="0"/>
        <dgm:cxn modelId="24" srcId="2" destId="22" srcOrd="1" destOrd="0"/>
        <dgm:cxn modelId="33" srcId="1" destId="31" srcOrd="0" destOrd="0"/>
      </dgm:cxnLst>
      <dgm:bg/>
      <dgm:whole/>
    </dgm:dataModel>
  </dgm:sampData>
  <dgm:styleData>
    <dgm:dataModel>
      <dgm:ptLst>
        <dgm:pt modelId="0" type="doc"/>
        <dgm:pt modelId="1"/>
        <dgm:pt modelId="11"/>
        <dgm:pt modelId="2"/>
        <dgm:pt modelId="22"/>
      </dgm:ptLst>
      <dgm:cxnLst>
        <dgm:cxn modelId="3" srcId="0" destId="1" srcOrd="0" destOrd="0"/>
        <dgm:cxn modelId="4" srcId="0" destId="2" srcOrd="0" destOrd="0"/>
        <dgm:cxn modelId="5" srcId="1" destId="11" srcOrd="0" destOrd="0"/>
        <dgm:cxn modelId="6" srcId="2" destId="22" srcOrd="0" destOrd="0"/>
      </dgm:cxnLst>
      <dgm:bg/>
      <dgm:whole/>
    </dgm:dataModel>
  </dgm:styleData>
  <dgm:clrData>
    <dgm:dataModel>
      <dgm:ptLst>
        <dgm:pt modelId="0" type="doc"/>
        <dgm:pt modelId="1"/>
        <dgm:pt modelId="11"/>
        <dgm:pt modelId="2"/>
        <dgm:pt modelId="21"/>
        <dgm:pt modelId="3"/>
        <dgm:pt modelId="31"/>
        <dgm:pt modelId="4"/>
        <dgm:pt modelId="41"/>
      </dgm:ptLst>
      <dgm:cxnLst>
        <dgm:cxn modelId="5" srcId="0" destId="1" srcOrd="0" destOrd="0"/>
        <dgm:cxn modelId="6" srcId="0" destId="2" srcOrd="1" destOrd="0"/>
        <dgm:cxn modelId="7" srcId="0" destId="3" srcOrd="2" destOrd="0"/>
        <dgm:cxn modelId="8" srcId="0" destId="4" srcOrd="3" destOrd="0"/>
        <dgm:cxn modelId="51" srcId="1" destId="11" srcOrd="0" destOrd="0"/>
        <dgm:cxn modelId="61" srcId="2" destId="21" srcOrd="0" destOrd="0"/>
        <dgm:cxn modelId="71" srcId="3" destId="31" srcOrd="0" destOrd="0"/>
        <dgm:cxn modelId="81" srcId="4" destId="41" srcOrd="0" destOrd="0"/>
      </dgm:cxnLst>
      <dgm:bg/>
      <dgm:whole/>
    </dgm:dataModel>
  </dgm:clrData>
  <dgm:layoutNode name="Name0">
    <dgm:varLst>
      <dgm:dir/>
      <dgm:animLvl val="lvl"/>
      <dgm:resizeHandles val="exact"/>
    </dgm:varLst>
    <dgm:choose name="Name1">
      <dgm:if name="Name2" func="var" arg="dir" op="equ" val="norm">
        <dgm:alg type="lin">
          <dgm:param type="linDir" val="fromL"/>
          <dgm:param type="vertAlign" val="mid"/>
          <dgm:param type="nodeHorzAlign" val="l"/>
          <dgm:param type="nodeVertAlign" val="t"/>
          <dgm:param type="fallback" val="2D"/>
        </dgm:alg>
      </dgm:if>
      <dgm:else name="Name3">
        <dgm:alg type="lin">
          <dgm:param type="linDir" val="fromR"/>
          <dgm:param type="vertAlign" val="mid"/>
          <dgm:param type="nodeHorzAlign" val="r"/>
          <dgm:param type="nodeVertAlign" val="t"/>
          <dgm:param type="fallback" val="2D"/>
        </dgm:alg>
      </dgm:else>
    </dgm:choose>
    <dgm:shape xmlns:r="http://schemas.openxmlformats.org/officeDocument/2006/relationships" r:blip="">
      <dgm:adjLst/>
    </dgm:shape>
    <dgm:presOf/>
    <dgm:constrLst>
      <dgm:constr type="h" for="des" forName="header" refType="h"/>
      <dgm:constr type="w" for="des" forName="header" refType="h" refFor="des" refForName="header" op="equ" fact="4"/>
      <dgm:constr type="h" for="des" forName="child" refType="h" refFor="des" refForName="header" op="equ"/>
      <dgm:constr type="w" for="des" forName="child" refType="w" refFor="des" refForName="header" op="equ"/>
      <dgm:constr type="w" for="ch" forName="hSp" refType="w" refFor="des" refForName="header" op="equ" fact="0.14"/>
      <dgm:constr type="h" for="des" forName="parTrans" refType="h" refFor="des" refForName="header" op="equ" fact="0.35"/>
      <dgm:constr type="h" for="des" forName="sibTrans" refType="h" refFor="des" refForName="parTrans" op="equ"/>
      <dgm:constr type="primFontSz" for="des" forName="child" op="equ" val="65"/>
      <dgm:constr type="primFontSz" for="des" forName="header" op="equ" val="65"/>
    </dgm:constrLst>
    <dgm:ruleLst/>
    <dgm:forEach name="Name4" axis="ch" ptType="node">
      <dgm:layoutNode name="vertFlow">
        <dgm:choose name="Name5">
          <dgm:if name="Name6" func="var" arg="dir" op="equ" val="norm">
            <dgm:alg type="lin">
              <dgm:param type="linDir" val="fromT"/>
              <dgm:param type="nodeHorzAlign" val="ctr"/>
              <dgm:param type="nodeVertAlign" val="t"/>
              <dgm:param type="fallback" val="2D"/>
            </dgm:alg>
          </dgm:if>
          <dgm:else name="Name7">
            <dgm:alg type="lin">
              <dgm:param type="linDir" val="fromT"/>
              <dgm:param type="nodeHorzAlign" val="ctr"/>
              <dgm:param type="nodeVertAlign" val="t"/>
              <dgm:param type="fallback" val="2D"/>
            </dgm:alg>
          </dgm:else>
        </dgm:choose>
        <dgm:shape xmlns:r="http://schemas.openxmlformats.org/officeDocument/2006/relationships" r:blip="">
          <dgm:adjLst/>
        </dgm:shape>
        <dgm:presOf/>
        <dgm:constrLst/>
        <dgm:ruleLst/>
        <dgm:layoutNode name="header" styleLbl="node1">
          <dgm:alg type="tx"/>
          <dgm:shape xmlns:r="http://schemas.openxmlformats.org/officeDocument/2006/relationships" type="roundRect" r:blip="">
            <dgm:adjLst>
              <dgm:adj idx="1" val="0.1"/>
            </dgm:adjLst>
          </dgm:shape>
          <dgm:presOf axis="self"/>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8" axis="ch" ptType="parTrans" cnt="1">
          <dgm:layoutNode name="par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connDist" fact="0.25"/>
              <dgm:constr type="endPad" refType="connDist" fact="0.25"/>
            </dgm:constrLst>
            <dgm:ruleLst/>
          </dgm:layoutNode>
        </dgm:forEach>
        <dgm:forEach name="Name9" axis="ch" ptType="node">
          <dgm:layoutNode name="child" styleLbl="alignAccFollowNode1">
            <dgm:varLst>
              <dgm:chMax val="0"/>
              <dgm:bulletEnabled val="1"/>
            </dgm:varLst>
            <dgm:alg type="tx"/>
            <dgm:shape xmlns:r="http://schemas.openxmlformats.org/officeDocument/2006/relationships" type="roundRect" r:blip="">
              <dgm:adjLst>
                <dgm:adj idx="1" val="0.1"/>
              </dgm:adjLst>
            </dgm:shape>
            <dgm:presOf axis="desOrSelf" ptType="node"/>
            <dgm:constrLst>
              <dgm:constr type="tMarg" refType="primFontSz" fact="0.1"/>
              <dgm:constr type="bMarg" refType="primFontSz" fact="0.1"/>
              <dgm:constr type="lMarg" refType="primFontSz" fact="0.1"/>
              <dgm:constr type="rMarg" refType="primFontSz" fact="0.1"/>
            </dgm:constrLst>
            <dgm:ruleLst>
              <dgm:rule type="primFontSz" val="5" fact="NaN" max="NaN"/>
            </dgm:ruleLst>
          </dgm:layoutNode>
          <dgm:forEach name="Name10" axis="followSib" ptType="sibTrans" cnt="1">
            <dgm:layoutNode name="sibTrans" styleLbl="sibTrans2D1">
              <dgm:alg type="conn">
                <dgm:param type="begPts" val="auto"/>
                <dgm:param type="endPts" val="auto"/>
              </dgm:alg>
              <dgm:shape xmlns:r="http://schemas.openxmlformats.org/officeDocument/2006/relationships" type="conn" r:blip="">
                <dgm:adjLst/>
              </dgm:shape>
              <dgm:presOf axis="self"/>
              <dgm:constrLst>
                <dgm:constr type="w" refType="h"/>
                <dgm:constr type="connDist"/>
                <dgm:constr type="wArH" refType="h" fact="0.25"/>
                <dgm:constr type="hArH" refType="wArH" fact="2"/>
                <dgm:constr type="stemThick" refType="hArH" fact="0.667"/>
                <dgm:constr type="begPad" refType="w" fact="0.25"/>
                <dgm:constr type="endPad" refType="w" fact="0.25"/>
              </dgm:constrLst>
              <dgm:ruleLst/>
            </dgm:layoutNode>
          </dgm:forEach>
        </dgm:forEach>
      </dgm:layoutNode>
      <dgm:choose name="Name11">
        <dgm:if name="Name12" axis="self" ptType="node" func="revPos" op="gte" val="2">
          <dgm:layoutNode name="hSp">
            <dgm:alg type="sp"/>
            <dgm:shape xmlns:r="http://schemas.openxmlformats.org/officeDocument/2006/relationships" r:blip="">
              <dgm:adjLst/>
            </dgm:shape>
            <dgm:presOf/>
            <dgm:constrLst/>
            <dgm:ruleLst/>
          </dgm:layoutNode>
        </dgm:if>
        <dgm:else name="Name13"/>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8" Type="http://schemas.openxmlformats.org/officeDocument/2006/relationships/hyperlink" Target="#Contenido!A1"/><Relationship Id="rId3" Type="http://schemas.openxmlformats.org/officeDocument/2006/relationships/diagramData" Target="../diagrams/data1.xml"/><Relationship Id="rId7" Type="http://schemas.microsoft.com/office/2007/relationships/diagramDrawing" Target="../diagrams/drawing1.xml"/><Relationship Id="rId6" Type="http://schemas.openxmlformats.org/officeDocument/2006/relationships/diagramColors" Target="../diagrams/colors1.xml"/><Relationship Id="rId5" Type="http://schemas.openxmlformats.org/officeDocument/2006/relationships/diagramQuickStyle" Target="../diagrams/quickStyle1.xml"/><Relationship Id="rId4" Type="http://schemas.openxmlformats.org/officeDocument/2006/relationships/diagramLayout" Target="../diagrams/layout1.xml"/><Relationship Id="rId9" Type="http://schemas.openxmlformats.org/officeDocument/2006/relationships/image" Target="../media/image4.png"/></Relationships>
</file>

<file path=xl/drawings/_rels/drawing100.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2"/><Relationship Id="rId1" Type="http://schemas.openxmlformats.org/officeDocument/2006/relationships/chart" Target="../charts/chart45.xml"/></Relationships>
</file>

<file path=xl/drawings/_rels/drawing103.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4.xml.rels><?xml version="1.0" encoding="UTF-8" standalone="yes"?>
<Relationships xmlns="http://schemas.openxmlformats.org/package/2006/relationships"><Relationship Id="rId1" Type="http://schemas.openxmlformats.org/officeDocument/2006/relationships/image" Target="../media/image4.png"/></Relationships>
</file>

<file path=xl/drawings/_rels/drawing105.xml.rels><?xml version="1.0" encoding="UTF-8" standalone="yes"?>
<Relationships xmlns="http://schemas.openxmlformats.org/package/2006/relationships"><Relationship Id="rId2" Type="http://schemas.openxmlformats.org/officeDocument/2006/relationships/hyperlink" Target="#Contenido!A58"/><Relationship Id="rId1" Type="http://schemas.openxmlformats.org/officeDocument/2006/relationships/image" Target="../media/image4.png"/></Relationships>
</file>

<file path=xl/drawings/_rels/drawing10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0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46.xml"/></Relationships>
</file>

<file path=xl/drawings/_rels/drawing10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47.xml"/></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1"/><Relationship Id="rId1" Type="http://schemas.openxmlformats.org/officeDocument/2006/relationships/chart" Target="../charts/chart48.xml"/></Relationships>
</file>

<file path=xl/drawings/_rels/drawing113.xml.rels><?xml version="1.0" encoding="UTF-8" standalone="yes"?>
<Relationships xmlns="http://schemas.openxmlformats.org/package/2006/relationships"><Relationship Id="rId3" Type="http://schemas.openxmlformats.org/officeDocument/2006/relationships/chart" Target="../charts/chart49.xml"/><Relationship Id="rId2" Type="http://schemas.openxmlformats.org/officeDocument/2006/relationships/image" Target="../media/image4.png"/><Relationship Id="rId1" Type="http://schemas.openxmlformats.org/officeDocument/2006/relationships/hyperlink" Target="#Contenido!A58"/></Relationships>
</file>

<file path=xl/drawings/_rels/drawing115.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11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hyperlink" Target="#Contenido!A106"/><Relationship Id="rId1" Type="http://schemas.openxmlformats.org/officeDocument/2006/relationships/chart" Target="../charts/chart50.xml"/></Relationships>
</file>

<file path=xl/drawings/_rels/drawing11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8"/><Relationship Id="rId1" Type="http://schemas.openxmlformats.org/officeDocument/2006/relationships/chart" Target="../charts/chart51.xml"/></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2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09"/><Relationship Id="rId1" Type="http://schemas.openxmlformats.org/officeDocument/2006/relationships/chart" Target="../charts/chart52.xml"/></Relationships>
</file>

<file path=xl/drawings/_rels/drawing122.xml.rels><?xml version="1.0" encoding="UTF-8" standalone="yes"?>
<Relationships xmlns="http://schemas.openxmlformats.org/package/2006/relationships"><Relationship Id="rId3" Type="http://schemas.openxmlformats.org/officeDocument/2006/relationships/chart" Target="../charts/chart53.xml"/><Relationship Id="rId2" Type="http://schemas.openxmlformats.org/officeDocument/2006/relationships/image" Target="../media/image14.png"/><Relationship Id="rId1" Type="http://schemas.openxmlformats.org/officeDocument/2006/relationships/hyperlink" Target="#INDICE!A1"/></Relationships>
</file>

<file path=xl/drawings/_rels/drawing1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chart" Target="../charts/chart54.xml"/></Relationships>
</file>

<file path=xl/drawings/_rels/drawing12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17"/><Relationship Id="rId1" Type="http://schemas.openxmlformats.org/officeDocument/2006/relationships/chart" Target="../charts/chart55.xml"/></Relationships>
</file>

<file path=xl/drawings/_rels/drawing1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34"/></Relationships>
</file>

<file path=xl/drawings/_rels/drawing129.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image" Target="../media/image15.png"/><Relationship Id="rId1" Type="http://schemas.openxmlformats.org/officeDocument/2006/relationships/hyperlink" Target="#Contenido!A148"/></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131.xml.rels><?xml version="1.0" encoding="UTF-8" standalone="yes"?>
<Relationships xmlns="http://schemas.openxmlformats.org/package/2006/relationships"><Relationship Id="rId3" Type="http://schemas.openxmlformats.org/officeDocument/2006/relationships/chart" Target="../charts/chart57.xml"/><Relationship Id="rId2" Type="http://schemas.openxmlformats.org/officeDocument/2006/relationships/image" Target="../media/image4.png"/><Relationship Id="rId1" Type="http://schemas.openxmlformats.org/officeDocument/2006/relationships/hyperlink" Target="#Contenido!A148"/><Relationship Id="rId4" Type="http://schemas.openxmlformats.org/officeDocument/2006/relationships/chart" Target="../charts/chart58.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7.png"/><Relationship Id="rId1" Type="http://schemas.openxmlformats.org/officeDocument/2006/relationships/hyperlink" Target="#Contenido!A134"/></Relationships>
</file>

<file path=xl/drawings/_rels/drawing1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34"/><Relationship Id="rId1" Type="http://schemas.openxmlformats.org/officeDocument/2006/relationships/chart" Target="../charts/chart2.xml"/><Relationship Id="rId4" Type="http://schemas.openxmlformats.org/officeDocument/2006/relationships/chart" Target="../charts/chart3.xml"/></Relationships>
</file>

<file path=xl/drawings/_rels/drawing18.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4.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image" Target="../media/image4.png"/><Relationship Id="rId1" Type="http://schemas.openxmlformats.org/officeDocument/2006/relationships/hyperlink" Target="#Contenido!A1"/></Relationships>
</file>

<file path=xl/drawings/_rels/drawing2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6.xml"/></Relationships>
</file>

<file path=xl/drawings/_rels/drawing27.xml.rels><?xml version="1.0" encoding="UTF-8" standalone="yes"?>
<Relationships xmlns="http://schemas.openxmlformats.org/package/2006/relationships"><Relationship Id="rId1" Type="http://schemas.openxmlformats.org/officeDocument/2006/relationships/image" Target="../media/image4.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2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24"/><Relationship Id="rId1" Type="http://schemas.openxmlformats.org/officeDocument/2006/relationships/chart" Target="../charts/chart7.xml"/></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chart" Target="../charts/chart8.xml"/><Relationship Id="rId2" Type="http://schemas.openxmlformats.org/officeDocument/2006/relationships/image" Target="../media/image4.png"/><Relationship Id="rId1" Type="http://schemas.openxmlformats.org/officeDocument/2006/relationships/hyperlink" Target="#Contenido!A26"/></Relationships>
</file>

<file path=xl/drawings/_rels/drawing33.xml.rels><?xml version="1.0" encoding="UTF-8" standalone="yes"?>
<Relationships xmlns="http://schemas.openxmlformats.org/package/2006/relationships"><Relationship Id="rId1"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9.xml"/></Relationships>
</file>

<file path=xl/drawings/_rels/drawing37.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image" Target="../media/image4.png"/><Relationship Id="rId1" Type="http://schemas.openxmlformats.org/officeDocument/2006/relationships/hyperlink" Target="#Contenido!A26"/></Relationships>
</file>

<file path=xl/drawings/_rels/drawing3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3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image" Target="../media/image8.png"/><Relationship Id="rId1" Type="http://schemas.openxmlformats.org/officeDocument/2006/relationships/hyperlink" Target="#Contenido!A60"/></Relationships>
</file>

<file path=xl/drawings/_rels/drawing41.xml.rels><?xml version="1.0" encoding="UTF-8" standalone="yes"?>
<Relationships xmlns="http://schemas.openxmlformats.org/package/2006/relationships"><Relationship Id="rId1" Type="http://schemas.openxmlformats.org/officeDocument/2006/relationships/image" Target="../media/image4.png"/></Relationships>
</file>

<file path=xl/drawings/_rels/drawing4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4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74"/></Relationships>
</file>

<file path=xl/drawings/_rels/drawing4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5"/><Relationship Id="rId1" Type="http://schemas.openxmlformats.org/officeDocument/2006/relationships/chart" Target="../charts/chart13.xml"/></Relationships>
</file>

<file path=xl/drawings/_rels/drawing48.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8"/><Relationship Id="rId1" Type="http://schemas.openxmlformats.org/officeDocument/2006/relationships/chart" Target="../charts/chart14.xml"/></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79"/><Relationship Id="rId1" Type="http://schemas.openxmlformats.org/officeDocument/2006/relationships/chart" Target="../charts/chart15.xml"/></Relationships>
</file>

<file path=xl/drawings/_rels/drawing52.xml.rels><?xml version="1.0" encoding="UTF-8" standalone="yes"?>
<Relationships xmlns="http://schemas.openxmlformats.org/package/2006/relationships"><Relationship Id="rId3" Type="http://schemas.openxmlformats.org/officeDocument/2006/relationships/chart" Target="../charts/chart16.xml"/><Relationship Id="rId2" Type="http://schemas.openxmlformats.org/officeDocument/2006/relationships/image" Target="../media/image4.png"/><Relationship Id="rId1" Type="http://schemas.openxmlformats.org/officeDocument/2006/relationships/hyperlink" Target="#Contenido!A78"/><Relationship Id="rId5" Type="http://schemas.openxmlformats.org/officeDocument/2006/relationships/hyperlink" Target="#HOME!A1"/><Relationship Id="rId4" Type="http://schemas.openxmlformats.org/officeDocument/2006/relationships/chart" Target="../charts/chart17.xml"/></Relationships>
</file>

<file path=xl/drawings/_rels/drawing5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HOME!A1"/><Relationship Id="rId1" Type="http://schemas.openxmlformats.org/officeDocument/2006/relationships/chart" Target="../charts/chart18.xml"/><Relationship Id="rId5" Type="http://schemas.openxmlformats.org/officeDocument/2006/relationships/image" Target="../media/image9.png"/><Relationship Id="rId4" Type="http://schemas.openxmlformats.org/officeDocument/2006/relationships/hyperlink" Target="#Contenido!A1"/></Relationships>
</file>

<file path=xl/drawings/_rels/drawing55.xml.rels><?xml version="1.0" encoding="UTF-8" standalone="yes"?>
<Relationships xmlns="http://schemas.openxmlformats.org/package/2006/relationships"><Relationship Id="rId3" Type="http://schemas.openxmlformats.org/officeDocument/2006/relationships/hyperlink" Target="#Contenido!A87"/><Relationship Id="rId2" Type="http://schemas.openxmlformats.org/officeDocument/2006/relationships/chart" Target="../charts/chart20.xml"/><Relationship Id="rId1" Type="http://schemas.openxmlformats.org/officeDocument/2006/relationships/chart" Target="../charts/chart19.xml"/><Relationship Id="rId4" Type="http://schemas.openxmlformats.org/officeDocument/2006/relationships/image" Target="../media/image4.png"/></Relationships>
</file>

<file path=xl/drawings/_rels/drawing56.xml.rels><?xml version="1.0" encoding="UTF-8" standalone="yes"?>
<Relationships xmlns="http://schemas.openxmlformats.org/package/2006/relationships"><Relationship Id="rId3" Type="http://schemas.openxmlformats.org/officeDocument/2006/relationships/hyperlink" Target="#Contenido!A88"/><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image" Target="../media/image10.png"/></Relationships>
</file>

<file path=xl/drawings/_rels/drawing59.xml.rels><?xml version="1.0" encoding="UTF-8" standalone="yes"?>
<Relationships xmlns="http://schemas.openxmlformats.org/package/2006/relationships"><Relationship Id="rId3" Type="http://schemas.openxmlformats.org/officeDocument/2006/relationships/hyperlink" Target="#Contenido!A89"/><Relationship Id="rId2" Type="http://schemas.openxmlformats.org/officeDocument/2006/relationships/chart" Target="../charts/chart24.xml"/><Relationship Id="rId1" Type="http://schemas.openxmlformats.org/officeDocument/2006/relationships/chart" Target="../charts/chart23.xml"/><Relationship Id="rId4"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OME!A1"/></Relationships>
</file>

<file path=xl/drawings/_rels/drawing61.xml.rels><?xml version="1.0" encoding="UTF-8" standalone="yes"?>
<Relationships xmlns="http://schemas.openxmlformats.org/package/2006/relationships"><Relationship Id="rId1" Type="http://schemas.openxmlformats.org/officeDocument/2006/relationships/image" Target="../media/image4.png"/></Relationships>
</file>

<file path=xl/drawings/_rels/drawing6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8"/><Relationship Id="rId1" Type="http://schemas.openxmlformats.org/officeDocument/2006/relationships/chart" Target="../charts/chart25.xml"/></Relationships>
</file>

<file path=xl/drawings/_rels/drawing66.xml.rels><?xml version="1.0" encoding="UTF-8" standalone="yes"?>
<Relationships xmlns="http://schemas.openxmlformats.org/package/2006/relationships"><Relationship Id="rId3" Type="http://schemas.openxmlformats.org/officeDocument/2006/relationships/chart" Target="../charts/chart26.xml"/><Relationship Id="rId2" Type="http://schemas.openxmlformats.org/officeDocument/2006/relationships/image" Target="../media/image4.png"/><Relationship Id="rId1" Type="http://schemas.openxmlformats.org/officeDocument/2006/relationships/hyperlink" Target="#HOME!A1"/><Relationship Id="rId4" Type="http://schemas.openxmlformats.org/officeDocument/2006/relationships/hyperlink" Target="#Contenido!A99"/></Relationships>
</file>

<file path=xl/drawings/_rels/drawing67.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image" Target="../media/image4.png"/><Relationship Id="rId1" Type="http://schemas.openxmlformats.org/officeDocument/2006/relationships/hyperlink" Target="#Contenido!A107"/></Relationships>
</file>

<file path=xl/drawings/_rels/drawing6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69.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0.xml.rels><?xml version="1.0" encoding="UTF-8" standalone="yes"?>
<Relationships xmlns="http://schemas.openxmlformats.org/package/2006/relationships"><Relationship Id="rId1" Type="http://schemas.openxmlformats.org/officeDocument/2006/relationships/image" Target="../media/image4.png"/></Relationships>
</file>

<file path=xl/drawings/_rels/drawing7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7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28.xml"/></Relationships>
</file>

<file path=xl/drawings/_rels/drawing74.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image" Target="../media/image11.png"/><Relationship Id="rId1" Type="http://schemas.openxmlformats.org/officeDocument/2006/relationships/hyperlink" Target="#Contenido!A1"/></Relationships>
</file>

<file path=xl/drawings/_rels/drawing7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1"/><Relationship Id="rId1" Type="http://schemas.openxmlformats.org/officeDocument/2006/relationships/chart" Target="../charts/chart30.xml"/></Relationships>
</file>

<file path=xl/drawings/_rels/drawing7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58"/></Relationships>
</file>

<file path=xl/drawings/_rels/drawing77.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image" Target="../media/image12.png"/><Relationship Id="rId1" Type="http://schemas.openxmlformats.org/officeDocument/2006/relationships/hyperlink" Target="#Contenido!A58"/></Relationships>
</file>

<file path=xl/drawings/_rels/drawing7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3"/><Relationship Id="rId1" Type="http://schemas.openxmlformats.org/officeDocument/2006/relationships/chart" Target="../charts/chart32.xml"/></Relationships>
</file>

<file path=xl/drawings/_rels/drawing8.xml.rels><?xml version="1.0" encoding="UTF-8" standalone="yes"?>
<Relationships xmlns="http://schemas.openxmlformats.org/package/2006/relationships"><Relationship Id="rId3" Type="http://schemas.openxmlformats.org/officeDocument/2006/relationships/image" Target="../media/image4.png"/><Relationship Id="rId2" Type="http://schemas.microsoft.com/office/2007/relationships/hdphoto" Target="../media/hdphoto1.wdp"/><Relationship Id="rId1" Type="http://schemas.openxmlformats.org/officeDocument/2006/relationships/image" Target="../media/image5.png"/><Relationship Id="rId5" Type="http://schemas.openxmlformats.org/officeDocument/2006/relationships/hyperlink" Target="#Contenido!A1"/><Relationship Id="rId4" Type="http://schemas.openxmlformats.org/officeDocument/2006/relationships/image" Target="../media/image6.png"/></Relationships>
</file>

<file path=xl/drawings/_rels/drawing8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image" Target="../media/image4.png"/><Relationship Id="rId1" Type="http://schemas.openxmlformats.org/officeDocument/2006/relationships/hyperlink" Target="#Contenido!A47"/></Relationships>
</file>

<file path=xl/drawings/_rels/drawing8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46"/><Relationship Id="rId1" Type="http://schemas.openxmlformats.org/officeDocument/2006/relationships/chart" Target="../charts/chart34.xml"/></Relationships>
</file>

<file path=xl/drawings/_rels/drawing83.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image" Target="../media/image4.png"/><Relationship Id="rId1" Type="http://schemas.openxmlformats.org/officeDocument/2006/relationships/hyperlink" Target="#Contenido!A58"/></Relationships>
</file>

<file path=xl/drawings/_rels/drawing8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6.xml"/></Relationships>
</file>

<file path=xl/drawings/_rels/drawing8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8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3"/><Relationship Id="rId1" Type="http://schemas.openxmlformats.org/officeDocument/2006/relationships/chart" Target="../charts/chart37.xml"/></Relationships>
</file>

<file path=xl/drawings/_rels/drawing8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84"/><Relationship Id="rId1" Type="http://schemas.openxmlformats.org/officeDocument/2006/relationships/chart" Target="../charts/chart38.xml"/></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Contenido!A1"/></Relationships>
</file>

<file path=xl/drawings/_rels/drawing9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58"/><Relationship Id="rId1" Type="http://schemas.openxmlformats.org/officeDocument/2006/relationships/chart" Target="../charts/chart39.xml"/></Relationships>
</file>

<file path=xl/drawings/_rels/drawing92.xml.rels><?xml version="1.0" encoding="UTF-8" standalone="yes"?>
<Relationships xmlns="http://schemas.openxmlformats.org/package/2006/relationships"><Relationship Id="rId3" Type="http://schemas.openxmlformats.org/officeDocument/2006/relationships/chart" Target="../charts/chart40.xml"/><Relationship Id="rId2" Type="http://schemas.openxmlformats.org/officeDocument/2006/relationships/image" Target="../media/image4.png"/><Relationship Id="rId1" Type="http://schemas.openxmlformats.org/officeDocument/2006/relationships/hyperlink" Target="#INDICE!A1"/></Relationships>
</file>

<file path=xl/drawings/_rels/drawing94.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4.png"/></Relationships>
</file>

<file path=xl/drawings/_rels/drawing9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2.xml"/></Relationships>
</file>

<file path=xl/drawings/_rels/drawing97.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ontenido!A95"/><Relationship Id="rId1" Type="http://schemas.openxmlformats.org/officeDocument/2006/relationships/chart" Target="../charts/chart43.xml"/></Relationships>
</file>

<file path=xl/drawings/_rels/drawing99.xml.rels><?xml version="1.0" encoding="UTF-8" standalone="yes"?>
<Relationships xmlns="http://schemas.openxmlformats.org/package/2006/relationships"><Relationship Id="rId3" Type="http://schemas.openxmlformats.org/officeDocument/2006/relationships/chart" Target="../charts/chart44.xml"/><Relationship Id="rId2" Type="http://schemas.openxmlformats.org/officeDocument/2006/relationships/image" Target="../media/image4.png"/><Relationship Id="rId1" Type="http://schemas.openxmlformats.org/officeDocument/2006/relationships/hyperlink" Target="#Contenido!A134"/></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23812</xdr:colOff>
      <xdr:row>88</xdr:row>
      <xdr:rowOff>690561</xdr:rowOff>
    </xdr:to>
    <xdr:pic>
      <xdr:nvPicPr>
        <xdr:cNvPr id="2" name="Imagen 1" descr="PORTADA%20DE%20%20GISEEL.%20ai-07.jp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 t="18722" r="225" b="3785"/>
        <a:stretch/>
      </xdr:blipFill>
      <xdr:spPr bwMode="auto">
        <a:xfrm>
          <a:off x="1" y="0"/>
          <a:ext cx="18335624" cy="27670124"/>
        </a:xfrm>
        <a:prstGeom prst="rect">
          <a:avLst/>
        </a:prstGeom>
        <a:noFill/>
        <a:ln>
          <a:noFill/>
        </a:ln>
      </xdr:spPr>
    </xdr:pic>
    <xdr:clientData/>
  </xdr:twoCellAnchor>
  <xdr:twoCellAnchor>
    <xdr:from>
      <xdr:col>0</xdr:col>
      <xdr:colOff>866094</xdr:colOff>
      <xdr:row>45</xdr:row>
      <xdr:rowOff>52388</xdr:rowOff>
    </xdr:from>
    <xdr:to>
      <xdr:col>10</xdr:col>
      <xdr:colOff>333373</xdr:colOff>
      <xdr:row>78</xdr:row>
      <xdr:rowOff>476249</xdr:rowOff>
    </xdr:to>
    <xdr:sp macro="" textlink="">
      <xdr:nvSpPr>
        <xdr:cNvPr id="5" name="3 Rectángulo">
          <a:extLst>
            <a:ext uri="{FF2B5EF4-FFF2-40B4-BE49-F238E27FC236}">
              <a16:creationId xmlns:a16="http://schemas.microsoft.com/office/drawing/2014/main" id="{00000000-0008-0000-0100-000005000000}"/>
            </a:ext>
          </a:extLst>
        </xdr:cNvPr>
        <xdr:cNvSpPr/>
      </xdr:nvSpPr>
      <xdr:spPr>
        <a:xfrm>
          <a:off x="866094" y="9577388"/>
          <a:ext cx="16683717" cy="8353424"/>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Boletín Estadístico Mensual </a:t>
          </a:r>
          <a:br>
            <a:rPr lang="es-DO" sz="9600" b="1" cap="all">
              <a:solidFill>
                <a:schemeClr val="accent1">
                  <a:lumMod val="50000"/>
                </a:schemeClr>
              </a:solidFill>
              <a:effectLst/>
              <a:latin typeface="Arial" panose="020B0604020202020204" pitchFamily="34" charset="0"/>
              <a:ea typeface="+mn-ea"/>
              <a:cs typeface="Arial" panose="020B0604020202020204" pitchFamily="34" charset="0"/>
            </a:rPr>
          </a:br>
          <a:r>
            <a:rPr lang="es-DO" sz="9600" b="1" cap="all">
              <a:solidFill>
                <a:schemeClr val="accent1">
                  <a:lumMod val="50000"/>
                </a:schemeClr>
              </a:solidFill>
              <a:effectLst/>
              <a:latin typeface="Arial" panose="020B0604020202020204" pitchFamily="34" charset="0"/>
              <a:ea typeface="+mn-ea"/>
              <a:cs typeface="Arial" panose="020B0604020202020204" pitchFamily="34" charset="0"/>
            </a:rPr>
            <a:t>SDss Ley 87-01</a:t>
          </a:r>
        </a:p>
        <a:p>
          <a:pPr algn="ctr"/>
          <a:endParaRPr lang="es-DO" sz="7200" b="1" i="0" cap="all">
            <a:solidFill>
              <a:schemeClr val="accent1">
                <a:lumMod val="50000"/>
              </a:schemeClr>
            </a:solidFill>
            <a:effectLst/>
            <a:latin typeface="Arial" panose="020B0604020202020204" pitchFamily="34" charset="0"/>
            <a:ea typeface="+mn-ea"/>
            <a:cs typeface="Arial" panose="020B0604020202020204" pitchFamily="34" charset="0"/>
          </a:endParaRPr>
        </a:p>
        <a:p>
          <a:pPr algn="ctr"/>
          <a:r>
            <a:rPr lang="es-DO" sz="7200" b="1" i="0" cap="all">
              <a:solidFill>
                <a:schemeClr val="accent1">
                  <a:lumMod val="50000"/>
                </a:schemeClr>
              </a:solidFill>
              <a:effectLst/>
              <a:latin typeface="Arial" panose="020B0604020202020204" pitchFamily="34" charset="0"/>
              <a:ea typeface="+mn-ea"/>
              <a:cs typeface="Arial" panose="020B0604020202020204" pitchFamily="34" charset="0"/>
            </a:rPr>
            <a:t>febrero 2025</a:t>
          </a:r>
          <a:endParaRPr lang="es-DO" sz="7200" b="1" i="0">
            <a:solidFill>
              <a:schemeClr val="accent1">
                <a:lumMod val="50000"/>
              </a:schemeClr>
            </a:solidFill>
            <a:effectLst/>
            <a:latin typeface="Arial" panose="020B0604020202020204" pitchFamily="34" charset="0"/>
            <a:ea typeface="+mn-ea"/>
            <a:cs typeface="Arial" panose="020B0604020202020204" pitchFamily="34" charset="0"/>
          </a:endParaRPr>
        </a:p>
      </xdr:txBody>
    </xdr:sp>
    <xdr:clientData/>
  </xdr:twoCellAnchor>
  <xdr:twoCellAnchor editAs="oneCell">
    <xdr:from>
      <xdr:col>3</xdr:col>
      <xdr:colOff>1638300</xdr:colOff>
      <xdr:row>9</xdr:row>
      <xdr:rowOff>0</xdr:rowOff>
    </xdr:from>
    <xdr:to>
      <xdr:col>7</xdr:col>
      <xdr:colOff>1247775</xdr:colOff>
      <xdr:row>32</xdr:row>
      <xdr:rowOff>89535</xdr:rowOff>
    </xdr:to>
    <xdr:pic>
      <xdr:nvPicPr>
        <xdr:cNvPr id="6" name="Imagen 5">
          <a:extLst>
            <a:ext uri="{FF2B5EF4-FFF2-40B4-BE49-F238E27FC236}">
              <a16:creationId xmlns:a16="http://schemas.microsoft.com/office/drawing/2014/main" id="{00000000-0008-0000-01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10125" y="2057400"/>
          <a:ext cx="8591550" cy="4471035"/>
        </a:xfrm>
        <a:prstGeom prst="rect">
          <a:avLst/>
        </a:prstGeom>
        <a:noFill/>
      </xdr:spPr>
    </xdr:pic>
    <xdr:clientData/>
  </xdr:twoCellAnchor>
  <xdr:twoCellAnchor>
    <xdr:from>
      <xdr:col>0</xdr:col>
      <xdr:colOff>952500</xdr:colOff>
      <xdr:row>86</xdr:row>
      <xdr:rowOff>1843088</xdr:rowOff>
    </xdr:from>
    <xdr:to>
      <xdr:col>7</xdr:col>
      <xdr:colOff>1643062</xdr:colOff>
      <xdr:row>87</xdr:row>
      <xdr:rowOff>762001</xdr:rowOff>
    </xdr:to>
    <xdr:sp macro="" textlink="">
      <xdr:nvSpPr>
        <xdr:cNvPr id="7" name="Cuadro de texto 26">
          <a:extLst>
            <a:ext uri="{FF2B5EF4-FFF2-40B4-BE49-F238E27FC236}">
              <a16:creationId xmlns:a16="http://schemas.microsoft.com/office/drawing/2014/main" id="{00000000-0008-0000-0100-000007000000}"/>
            </a:ext>
          </a:extLst>
        </xdr:cNvPr>
        <xdr:cNvSpPr txBox="1"/>
      </xdr:nvSpPr>
      <xdr:spPr>
        <a:xfrm>
          <a:off x="952500" y="25617488"/>
          <a:ext cx="12920662" cy="1281113"/>
        </a:xfrm>
        <a:prstGeom prst="rect">
          <a:avLst/>
        </a:prstGeom>
        <a:no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1600200" tIns="0" rIns="685800" bIns="0" numCol="1" spcCol="0" rtlCol="0" fromWordArt="0" anchor="b" anchorCtr="0" forceAA="0" compatLnSpc="1">
          <a:prstTxWarp prst="textNoShape">
            <a:avLst/>
          </a:prstTxWarp>
          <a:noAutofit/>
        </a:bodyPr>
        <a:lstStyle/>
        <a:p>
          <a:pPr algn="r">
            <a:spcAft>
              <a:spcPts val="0"/>
            </a:spcAft>
          </a:pPr>
          <a:r>
            <a:rPr lang="es-DO" sz="66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República </a:t>
          </a:r>
          <a:r>
            <a:rPr lang="es-DO" sz="6000" b="1">
              <a:solidFill>
                <a:srgbClr val="FFFFFF"/>
              </a:solidFill>
              <a:effectLst/>
              <a:latin typeface="Arial" panose="020B0604020202020204" pitchFamily="34" charset="0"/>
              <a:ea typeface="Calibri" panose="020F0502020204030204" pitchFamily="34" charset="0"/>
              <a:cs typeface="Times New Roman" panose="02020603050405020304" pitchFamily="18" charset="0"/>
            </a:rPr>
            <a:t>Dominicana</a:t>
          </a:r>
          <a:endParaRPr lang="es-DO" sz="6600">
            <a:effectLst/>
            <a:ea typeface="Calibri" panose="020F0502020204030204" pitchFamily="34" charset="0"/>
            <a:cs typeface="Times New Roman" panose="02020603050405020304" pitchFamily="18" charset="0"/>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xdr:colOff>
      <xdr:row>0</xdr:row>
      <xdr:rowOff>0</xdr:rowOff>
    </xdr:from>
    <xdr:to>
      <xdr:col>0</xdr:col>
      <xdr:colOff>403412</xdr:colOff>
      <xdr:row>0</xdr:row>
      <xdr:rowOff>6723</xdr:rowOff>
    </xdr:to>
    <xdr:cxnSp macro="">
      <xdr:nvCxnSpPr>
        <xdr:cNvPr id="24" name="23 Conector recto">
          <a:extLst>
            <a:ext uri="{FF2B5EF4-FFF2-40B4-BE49-F238E27FC236}">
              <a16:creationId xmlns:a16="http://schemas.microsoft.com/office/drawing/2014/main" id="{00000000-0008-0000-0F00-000018000000}"/>
            </a:ext>
          </a:extLst>
        </xdr:cNvPr>
        <xdr:cNvCxnSpPr/>
      </xdr:nvCxnSpPr>
      <xdr:spPr>
        <a:xfrm>
          <a:off x="1" y="0"/>
          <a:ext cx="403411" cy="6723"/>
        </a:xfrm>
        <a:prstGeom prst="line">
          <a:avLst/>
        </a:prstGeom>
        <a:ln w="28575"/>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0</xdr:colOff>
      <xdr:row>0</xdr:row>
      <xdr:rowOff>0</xdr:rowOff>
    </xdr:from>
    <xdr:to>
      <xdr:col>13</xdr:col>
      <xdr:colOff>11205</xdr:colOff>
      <xdr:row>5</xdr:row>
      <xdr:rowOff>38020</xdr:rowOff>
    </xdr:to>
    <xdr:sp macro="" textlink="">
      <xdr:nvSpPr>
        <xdr:cNvPr id="22" name="21 Rectángulo redondeado">
          <a:extLst>
            <a:ext uri="{FF2B5EF4-FFF2-40B4-BE49-F238E27FC236}">
              <a16:creationId xmlns:a16="http://schemas.microsoft.com/office/drawing/2014/main" id="{00000000-0008-0000-0F00-000016000000}"/>
            </a:ext>
          </a:extLst>
        </xdr:cNvPr>
        <xdr:cNvSpPr/>
      </xdr:nvSpPr>
      <xdr:spPr>
        <a:xfrm>
          <a:off x="0" y="0"/>
          <a:ext cx="10051676" cy="99052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baseline="0">
              <a:solidFill>
                <a:schemeClr val="lt1"/>
              </a:solidFill>
              <a:effectLst/>
              <a:latin typeface="+mn-lt"/>
              <a:ea typeface="+mn-ea"/>
              <a:cs typeface="+mn-cs"/>
            </a:rPr>
            <a:t>Seguros y Beneficios del</a:t>
          </a:r>
        </a:p>
        <a:p>
          <a:pPr algn="ctr" eaLnBrk="1" fontAlgn="auto" latinLnBrk="0" hangingPunct="1"/>
          <a:r>
            <a:rPr lang="es-DO" sz="2400" b="1" baseline="0">
              <a:solidFill>
                <a:schemeClr val="lt1"/>
              </a:solidFill>
              <a:effectLst/>
              <a:latin typeface="+mn-lt"/>
              <a:ea typeface="+mn-ea"/>
              <a:cs typeface="+mn-cs"/>
            </a:rPr>
            <a:t>Sistema Dominicano Seguridad Social (SDSS)</a:t>
          </a:r>
          <a:endParaRPr lang="es-DO" sz="6600">
            <a:effectLst/>
          </a:endParaRPr>
        </a:p>
      </xdr:txBody>
    </xdr:sp>
    <xdr:clientData/>
  </xdr:twoCellAnchor>
  <xdr:twoCellAnchor editAs="oneCell">
    <xdr:from>
      <xdr:col>0</xdr:col>
      <xdr:colOff>405014</xdr:colOff>
      <xdr:row>1</xdr:row>
      <xdr:rowOff>25613</xdr:rowOff>
    </xdr:from>
    <xdr:to>
      <xdr:col>1</xdr:col>
      <xdr:colOff>335294</xdr:colOff>
      <xdr:row>3</xdr:row>
      <xdr:rowOff>134470</xdr:rowOff>
    </xdr:to>
    <xdr:pic>
      <xdr:nvPicPr>
        <xdr:cNvPr id="26" name="40 Imagen" descr="Logo_2x4.bmp">
          <a:hlinkClick xmlns:r="http://schemas.openxmlformats.org/officeDocument/2006/relationships" r:id="rId8"/>
          <a:extLst>
            <a:ext uri="{FF2B5EF4-FFF2-40B4-BE49-F238E27FC236}">
              <a16:creationId xmlns:a16="http://schemas.microsoft.com/office/drawing/2014/main" id="{00000000-0008-0000-0F00-00001A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l="8063" t="10325" r="3969" b="15109"/>
        <a:stretch/>
      </xdr:blipFill>
      <xdr:spPr bwMode="auto">
        <a:xfrm>
          <a:off x="405014" y="216113"/>
          <a:ext cx="692280" cy="489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168087</xdr:colOff>
      <xdr:row>6</xdr:row>
      <xdr:rowOff>56029</xdr:rowOff>
    </xdr:from>
    <xdr:to>
      <xdr:col>12</xdr:col>
      <xdr:colOff>638735</xdr:colOff>
      <xdr:row>37</xdr:row>
      <xdr:rowOff>302558</xdr:rowOff>
    </xdr:to>
    <xdr:graphicFrame macro="">
      <xdr:nvGraphicFramePr>
        <xdr:cNvPr id="2" name="Diagrama 1">
          <a:extLst>
            <a:ext uri="{FF2B5EF4-FFF2-40B4-BE49-F238E27FC236}">
              <a16:creationId xmlns:a16="http://schemas.microsoft.com/office/drawing/2014/main" id="{00000000-0008-0000-13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3" r:lo="rId4" r:qs="rId5" r:cs="rId6"/>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0</xdr:colOff>
      <xdr:row>3</xdr:row>
      <xdr:rowOff>174625</xdr:rowOff>
    </xdr:to>
    <xdr:sp macro="" textlink="">
      <xdr:nvSpPr>
        <xdr:cNvPr id="4" name="3 Rectángulo redondeado">
          <a:extLst>
            <a:ext uri="{FF2B5EF4-FFF2-40B4-BE49-F238E27FC236}">
              <a16:creationId xmlns:a16="http://schemas.microsoft.com/office/drawing/2014/main" id="{00000000-0008-0000-5100-000004000000}"/>
            </a:ext>
          </a:extLst>
        </xdr:cNvPr>
        <xdr:cNvSpPr/>
      </xdr:nvSpPr>
      <xdr:spPr>
        <a:xfrm>
          <a:off x="0" y="0"/>
          <a:ext cx="9128125" cy="746125"/>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marL="0" marR="0" indent="0" algn="ctr" defTabSz="914400" eaLnBrk="1" fontAlgn="auto" latinLnBrk="0" hangingPunct="1">
            <a:lnSpc>
              <a:spcPct val="100000"/>
            </a:lnSpc>
            <a:spcBef>
              <a:spcPts val="0"/>
            </a:spcBef>
            <a:spcAft>
              <a:spcPts val="0"/>
            </a:spcAft>
            <a:buClrTx/>
            <a:buSzTx/>
            <a:buFontTx/>
            <a:buNone/>
            <a:tabLst/>
            <a:defRPr/>
          </a:pPr>
          <a:r>
            <a:rPr lang="es-DO" sz="1600" b="1">
              <a:solidFill>
                <a:schemeClr val="lt1"/>
              </a:solidFill>
              <a:effectLst/>
              <a:latin typeface="+mn-lt"/>
              <a:ea typeface="+mn-ea"/>
              <a:cs typeface="+mn-cs"/>
            </a:rPr>
            <a:t>Sistema Dominicano de Seguridad Social</a:t>
          </a:r>
          <a:endParaRPr lang="es-ES" sz="1600">
            <a:effectLst/>
          </a:endParaRPr>
        </a:p>
        <a:p>
          <a:pPr algn="ctr" eaLnBrk="1" fontAlgn="auto" latinLnBrk="0" hangingPunct="1"/>
          <a:r>
            <a:rPr lang="es-DO" sz="1600" b="1">
              <a:solidFill>
                <a:schemeClr val="lt1"/>
              </a:solidFill>
              <a:effectLst/>
              <a:latin typeface="+mn-lt"/>
              <a:ea typeface="+mn-ea"/>
              <a:cs typeface="+mn-cs"/>
            </a:rPr>
            <a:t>Pagos al Seguro de Riesgos Laborales (SRL)</a:t>
          </a:r>
        </a:p>
      </xdr:txBody>
    </xdr:sp>
    <xdr:clientData/>
  </xdr:twoCellAnchor>
  <xdr:oneCellAnchor>
    <xdr:from>
      <xdr:col>0</xdr:col>
      <xdr:colOff>302558</xdr:colOff>
      <xdr:row>0</xdr:row>
      <xdr:rowOff>112058</xdr:rowOff>
    </xdr:from>
    <xdr:ext cx="705971" cy="500747"/>
    <xdr:pic>
      <xdr:nvPicPr>
        <xdr:cNvPr id="6" name="4 Imagen" descr="logo_2x4.bmp">
          <a:extLst>
            <a:ext uri="{FF2B5EF4-FFF2-40B4-BE49-F238E27FC236}">
              <a16:creationId xmlns:a16="http://schemas.microsoft.com/office/drawing/2014/main" id="{00000000-0008-0000-51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05971" cy="5007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302558</xdr:colOff>
      <xdr:row>0</xdr:row>
      <xdr:rowOff>112058</xdr:rowOff>
    </xdr:from>
    <xdr:to>
      <xdr:col>1</xdr:col>
      <xdr:colOff>293033</xdr:colOff>
      <xdr:row>3</xdr:row>
      <xdr:rowOff>83483</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51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2558" y="112058"/>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40820</xdr:colOff>
      <xdr:row>26</xdr:row>
      <xdr:rowOff>149679</xdr:rowOff>
    </xdr:from>
    <xdr:to>
      <xdr:col>10</xdr:col>
      <xdr:colOff>666749</xdr:colOff>
      <xdr:row>62</xdr:row>
      <xdr:rowOff>95250</xdr:rowOff>
    </xdr:to>
    <xdr:graphicFrame macro="">
      <xdr:nvGraphicFramePr>
        <xdr:cNvPr id="66671" name="3 Gráfico">
          <a:extLst>
            <a:ext uri="{FF2B5EF4-FFF2-40B4-BE49-F238E27FC236}">
              <a16:creationId xmlns:a16="http://schemas.microsoft.com/office/drawing/2014/main" id="{00000000-0008-0000-5200-00006F0401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508868</xdr:colOff>
      <xdr:row>0</xdr:row>
      <xdr:rowOff>234861</xdr:rowOff>
    </xdr:from>
    <xdr:to>
      <xdr:col>1</xdr:col>
      <xdr:colOff>217399</xdr:colOff>
      <xdr:row>1</xdr:row>
      <xdr:rowOff>143527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52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68" y="234861"/>
          <a:ext cx="1065517" cy="7306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2.xml><?xml version="1.0" encoding="utf-8"?>
<c:userShapes xmlns:c="http://schemas.openxmlformats.org/drawingml/2006/chart">
  <cdr:relSizeAnchor xmlns:cdr="http://schemas.openxmlformats.org/drawingml/2006/chartDrawing">
    <cdr:from>
      <cdr:x>0.04979</cdr:x>
      <cdr:y>0.94116</cdr:y>
    </cdr:from>
    <cdr:to>
      <cdr:x>0.28341</cdr:x>
      <cdr:y>0.99231</cdr:y>
    </cdr:to>
    <cdr:sp macro="" textlink="">
      <cdr:nvSpPr>
        <cdr:cNvPr id="2" name="1 CuadroTexto"/>
        <cdr:cNvSpPr txBox="1"/>
      </cdr:nvSpPr>
      <cdr:spPr>
        <a:xfrm xmlns:a="http://schemas.openxmlformats.org/drawingml/2006/main">
          <a:off x="724959" y="6434817"/>
          <a:ext cx="3401859" cy="3497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400" b="1"/>
            <a:t>Fuente: </a:t>
          </a:r>
          <a:r>
            <a:rPr lang="es-ES" sz="1400"/>
            <a:t>TSS</a:t>
          </a:r>
        </a:p>
      </cdr:txBody>
    </cdr:sp>
  </cdr:relSizeAnchor>
</c:userShapes>
</file>

<file path=xl/drawings/drawing103.xml><?xml version="1.0" encoding="utf-8"?>
<xdr:wsDr xmlns:xdr="http://schemas.openxmlformats.org/drawingml/2006/spreadsheetDrawing" xmlns:a="http://schemas.openxmlformats.org/drawingml/2006/main">
  <xdr:twoCellAnchor>
    <xdr:from>
      <xdr:col>0</xdr:col>
      <xdr:colOff>155298</xdr:colOff>
      <xdr:row>9</xdr:row>
      <xdr:rowOff>33546</xdr:rowOff>
    </xdr:from>
    <xdr:to>
      <xdr:col>11</xdr:col>
      <xdr:colOff>486602</xdr:colOff>
      <xdr:row>22</xdr:row>
      <xdr:rowOff>152400</xdr:rowOff>
    </xdr:to>
    <xdr:sp macro="" textlink="">
      <xdr:nvSpPr>
        <xdr:cNvPr id="2" name="1 CuadroTexto">
          <a:extLst>
            <a:ext uri="{FF2B5EF4-FFF2-40B4-BE49-F238E27FC236}">
              <a16:creationId xmlns:a16="http://schemas.microsoft.com/office/drawing/2014/main" id="{00000000-0008-0000-5300-000002000000}"/>
            </a:ext>
          </a:extLst>
        </xdr:cNvPr>
        <xdr:cNvSpPr txBox="1"/>
      </xdr:nvSpPr>
      <xdr:spPr>
        <a:xfrm>
          <a:off x="155298" y="1748046"/>
          <a:ext cx="8541854" cy="259535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BENEFICIOS, SOLICITUDES Y BENEFICIARIOS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rPr>
            <a:t>Estadísticas del Sistema Dominicano de Seguridad Social</a:t>
          </a:r>
        </a:p>
      </xdr:txBody>
    </xdr:sp>
    <xdr:clientData/>
  </xdr:twoCellAnchor>
  <xdr:twoCellAnchor editAs="oneCell">
    <xdr:from>
      <xdr:col>0</xdr:col>
      <xdr:colOff>256759</xdr:colOff>
      <xdr:row>1</xdr:row>
      <xdr:rowOff>173934</xdr:rowOff>
    </xdr:from>
    <xdr:to>
      <xdr:col>1</xdr:col>
      <xdr:colOff>513522</xdr:colOff>
      <xdr:row>5</xdr:row>
      <xdr:rowOff>39533</xdr:rowOff>
    </xdr:to>
    <xdr:pic>
      <xdr:nvPicPr>
        <xdr:cNvPr id="3" name="4 Imagen" descr="logo_2x4.bmp">
          <a:extLst>
            <a:ext uri="{FF2B5EF4-FFF2-40B4-BE49-F238E27FC236}">
              <a16:creationId xmlns:a16="http://schemas.microsoft.com/office/drawing/2014/main" id="{00000000-0008-0000-5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4627" t="9783" r="3607" b="13044"/>
        <a:stretch/>
      </xdr:blipFill>
      <xdr:spPr bwMode="auto">
        <a:xfrm>
          <a:off x="256759" y="364434"/>
          <a:ext cx="1018763" cy="627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4.xml><?xml version="1.0" encoding="utf-8"?>
<xdr:wsDr xmlns:xdr="http://schemas.openxmlformats.org/drawingml/2006/spreadsheetDrawing" xmlns:a="http://schemas.openxmlformats.org/drawingml/2006/main">
  <xdr:twoCellAnchor editAs="oneCell">
    <xdr:from>
      <xdr:col>0</xdr:col>
      <xdr:colOff>190500</xdr:colOff>
      <xdr:row>1</xdr:row>
      <xdr:rowOff>173182</xdr:rowOff>
    </xdr:from>
    <xdr:to>
      <xdr:col>2</xdr:col>
      <xdr:colOff>0</xdr:colOff>
      <xdr:row>6</xdr:row>
      <xdr:rowOff>62893</xdr:rowOff>
    </xdr:to>
    <xdr:pic>
      <xdr:nvPicPr>
        <xdr:cNvPr id="3" name="6 Imagen" descr="logo_2x4.bmp">
          <a:extLst>
            <a:ext uri="{FF2B5EF4-FFF2-40B4-BE49-F238E27FC236}">
              <a16:creationId xmlns:a16="http://schemas.microsoft.com/office/drawing/2014/main" id="{00000000-0008-0000-5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333500" cy="8422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299864</xdr:colOff>
      <xdr:row>10</xdr:row>
      <xdr:rowOff>309472</xdr:rowOff>
    </xdr:from>
    <xdr:to>
      <xdr:col>15</xdr:col>
      <xdr:colOff>381000</xdr:colOff>
      <xdr:row>26</xdr:row>
      <xdr:rowOff>108857</xdr:rowOff>
    </xdr:to>
    <xdr:sp macro="" textlink="">
      <xdr:nvSpPr>
        <xdr:cNvPr id="5" name="CuadroTexto 4">
          <a:extLst>
            <a:ext uri="{FF2B5EF4-FFF2-40B4-BE49-F238E27FC236}">
              <a16:creationId xmlns:a16="http://schemas.microsoft.com/office/drawing/2014/main" id="{00000000-0008-0000-5400-000005000000}"/>
            </a:ext>
          </a:extLst>
        </xdr:cNvPr>
        <xdr:cNvSpPr txBox="1"/>
      </xdr:nvSpPr>
      <xdr:spPr>
        <a:xfrm>
          <a:off x="299864" y="2214472"/>
          <a:ext cx="11375065" cy="34324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a:solidFill>
                <a:schemeClr val="accent3">
                  <a:lumMod val="50000"/>
                </a:schemeClr>
              </a:solidFill>
              <a:latin typeface="+mn-lt"/>
              <a:ea typeface="+mn-ea"/>
              <a:cs typeface="+mn-cs"/>
            </a:rPr>
            <a:t>Subsidios Seguro</a:t>
          </a:r>
          <a:r>
            <a:rPr lang="es-DO" sz="5400" b="1" baseline="0">
              <a:solidFill>
                <a:schemeClr val="accent3">
                  <a:lumMod val="50000"/>
                </a:schemeClr>
              </a:solidFill>
              <a:latin typeface="+mn-lt"/>
              <a:ea typeface="+mn-ea"/>
              <a:cs typeface="+mn-cs"/>
            </a:rPr>
            <a:t> Familiar de Salud (S</a:t>
          </a:r>
          <a:r>
            <a:rPr lang="es-DO" sz="5400" b="1">
              <a:solidFill>
                <a:schemeClr val="accent3">
                  <a:lumMod val="50000"/>
                </a:schemeClr>
              </a:solidFill>
              <a:latin typeface="+mn-lt"/>
              <a:ea typeface="+mn-ea"/>
              <a:cs typeface="+mn-cs"/>
            </a:rPr>
            <a:t>FS) RC:</a:t>
          </a:r>
        </a:p>
        <a:p>
          <a:pPr marL="0" marR="0" indent="0" algn="l" defTabSz="914400" eaLnBrk="1" fontAlgn="auto" latinLnBrk="0" hangingPunct="1">
            <a:lnSpc>
              <a:spcPct val="100000"/>
            </a:lnSpc>
            <a:spcBef>
              <a:spcPts val="0"/>
            </a:spcBef>
            <a:spcAft>
              <a:spcPts val="0"/>
            </a:spcAft>
            <a:buClrTx/>
            <a:buSzTx/>
            <a:buFontTx/>
            <a:buNone/>
            <a:tabLst/>
            <a:defRPr/>
          </a:pPr>
          <a:r>
            <a:rPr lang="es-DO" sz="4800" b="1">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Enfermedad Común</a:t>
          </a:r>
        </a:p>
        <a:p>
          <a:pPr marL="0" marR="0" indent="0" algn="l" defTabSz="914400" eaLnBrk="1" fontAlgn="auto" latinLnBrk="0" hangingPunct="1">
            <a:lnSpc>
              <a:spcPct val="100000"/>
            </a:lnSpc>
            <a:spcBef>
              <a:spcPts val="0"/>
            </a:spcBef>
            <a:spcAft>
              <a:spcPts val="0"/>
            </a:spcAft>
            <a:buClrTx/>
            <a:buSzTx/>
            <a:buFontTx/>
            <a:buNone/>
            <a:tabLst/>
            <a:defRPr/>
          </a:pPr>
          <a:r>
            <a:rPr lang="es-DO" sz="3600" b="1" baseline="0">
              <a:solidFill>
                <a:schemeClr val="tx2">
                  <a:lumMod val="60000"/>
                  <a:lumOff val="40000"/>
                </a:schemeClr>
              </a:solidFill>
              <a:latin typeface="+mn-lt"/>
              <a:ea typeface="+mn-ea"/>
              <a:cs typeface="+mn-cs"/>
            </a:rPr>
            <a:t>                               -  </a:t>
          </a:r>
          <a:r>
            <a:rPr lang="es-DO" sz="3600" b="1">
              <a:solidFill>
                <a:schemeClr val="tx2">
                  <a:lumMod val="60000"/>
                  <a:lumOff val="40000"/>
                </a:schemeClr>
              </a:solidFill>
              <a:latin typeface="+mn-lt"/>
              <a:ea typeface="+mn-ea"/>
              <a:cs typeface="+mn-cs"/>
            </a:rPr>
            <a:t>Maternidad y Lactancia</a:t>
          </a:r>
        </a:p>
      </xdr:txBody>
    </xdr:sp>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1</xdr:colOff>
      <xdr:row>0</xdr:row>
      <xdr:rowOff>33618</xdr:rowOff>
    </xdr:from>
    <xdr:to>
      <xdr:col>15</xdr:col>
      <xdr:colOff>0</xdr:colOff>
      <xdr:row>3</xdr:row>
      <xdr:rowOff>145677</xdr:rowOff>
    </xdr:to>
    <xdr:sp macro="" textlink="">
      <xdr:nvSpPr>
        <xdr:cNvPr id="5" name="4 Rectángulo redondeado">
          <a:extLst>
            <a:ext uri="{FF2B5EF4-FFF2-40B4-BE49-F238E27FC236}">
              <a16:creationId xmlns:a16="http://schemas.microsoft.com/office/drawing/2014/main" id="{00000000-0008-0000-5500-000005000000}"/>
            </a:ext>
          </a:extLst>
        </xdr:cNvPr>
        <xdr:cNvSpPr/>
      </xdr:nvSpPr>
      <xdr:spPr>
        <a:xfrm>
          <a:off x="1" y="33618"/>
          <a:ext cx="11329146" cy="683559"/>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Subsidios</a:t>
          </a:r>
          <a:endParaRPr lang="es-DO" sz="5400">
            <a:effectLst/>
          </a:endParaRPr>
        </a:p>
      </xdr:txBody>
    </xdr:sp>
    <xdr:clientData/>
  </xdr:twoCellAnchor>
  <xdr:twoCellAnchor editAs="oneCell">
    <xdr:from>
      <xdr:col>0</xdr:col>
      <xdr:colOff>141195</xdr:colOff>
      <xdr:row>0</xdr:row>
      <xdr:rowOff>118783</xdr:rowOff>
    </xdr:from>
    <xdr:to>
      <xdr:col>1</xdr:col>
      <xdr:colOff>113740</xdr:colOff>
      <xdr:row>2</xdr:row>
      <xdr:rowOff>224118</xdr:rowOff>
    </xdr:to>
    <xdr:pic>
      <xdr:nvPicPr>
        <xdr:cNvPr id="6" name="6 Imagen" descr="logo_2x4.bmp">
          <a:extLst>
            <a:ext uri="{FF2B5EF4-FFF2-40B4-BE49-F238E27FC236}">
              <a16:creationId xmlns:a16="http://schemas.microsoft.com/office/drawing/2014/main" id="{00000000-0008-0000-5500-000006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41195" y="118783"/>
          <a:ext cx="734545" cy="463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141195</xdr:colOff>
      <xdr:row>0</xdr:row>
      <xdr:rowOff>118783</xdr:rowOff>
    </xdr:from>
    <xdr:to>
      <xdr:col>1</xdr:col>
      <xdr:colOff>131670</xdr:colOff>
      <xdr:row>2</xdr:row>
      <xdr:rowOff>303120</xdr:rowOff>
    </xdr:to>
    <xdr:pic>
      <xdr:nvPicPr>
        <xdr:cNvPr id="4" name="6 Imagen" descr="logo_2x4.bmp">
          <a:hlinkClick xmlns:r="http://schemas.openxmlformats.org/officeDocument/2006/relationships" r:id="rId2"/>
          <a:extLst>
            <a:ext uri="{FF2B5EF4-FFF2-40B4-BE49-F238E27FC236}">
              <a16:creationId xmlns:a16="http://schemas.microsoft.com/office/drawing/2014/main" id="{00000000-0008-0000-5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1195" y="118783"/>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4</xdr:row>
      <xdr:rowOff>67234</xdr:rowOff>
    </xdr:to>
    <xdr:sp macro="" textlink="">
      <xdr:nvSpPr>
        <xdr:cNvPr id="4" name="6 Rectángulo redondeado">
          <a:extLst>
            <a:ext uri="{FF2B5EF4-FFF2-40B4-BE49-F238E27FC236}">
              <a16:creationId xmlns:a16="http://schemas.microsoft.com/office/drawing/2014/main" id="{00000000-0008-0000-5600-000004000000}"/>
            </a:ext>
          </a:extLst>
        </xdr:cNvPr>
        <xdr:cNvSpPr/>
      </xdr:nvSpPr>
      <xdr:spPr>
        <a:xfrm>
          <a:off x="0" y="0"/>
          <a:ext cx="10533529" cy="82923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Análisis  de Subsidios por </a:t>
          </a:r>
        </a:p>
        <a:p>
          <a:pPr algn="ctr" eaLnBrk="1" fontAlgn="auto" latinLnBrk="0" hangingPunct="1"/>
          <a:r>
            <a:rPr lang="es-DO" sz="1800" b="1">
              <a:solidFill>
                <a:schemeClr val="lt1"/>
              </a:solidFill>
              <a:effectLst/>
              <a:latin typeface="+mn-lt"/>
              <a:ea typeface="+mn-ea"/>
              <a:cs typeface="+mn-cs"/>
            </a:rPr>
            <a:t>Maternidad, Lactancia y Enfermedad Común</a:t>
          </a:r>
        </a:p>
      </xdr:txBody>
    </xdr:sp>
    <xdr:clientData/>
  </xdr:twoCellAnchor>
  <xdr:twoCellAnchor editAs="oneCell">
    <xdr:from>
      <xdr:col>0</xdr:col>
      <xdr:colOff>477372</xdr:colOff>
      <xdr:row>0</xdr:row>
      <xdr:rowOff>93569</xdr:rowOff>
    </xdr:from>
    <xdr:to>
      <xdr:col>1</xdr:col>
      <xdr:colOff>353547</xdr:colOff>
      <xdr:row>3</xdr:row>
      <xdr:rowOff>64994</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372" y="93569"/>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0</xdr:colOff>
      <xdr:row>7</xdr:row>
      <xdr:rowOff>228601</xdr:rowOff>
    </xdr:from>
    <xdr:to>
      <xdr:col>9</xdr:col>
      <xdr:colOff>0</xdr:colOff>
      <xdr:row>34</xdr:row>
      <xdr:rowOff>0</xdr:rowOff>
    </xdr:to>
    <xdr:graphicFrame macro="">
      <xdr:nvGraphicFramePr>
        <xdr:cNvPr id="3" name="3 Gráfico">
          <a:extLst>
            <a:ext uri="{FF2B5EF4-FFF2-40B4-BE49-F238E27FC236}">
              <a16:creationId xmlns:a16="http://schemas.microsoft.com/office/drawing/2014/main" id="{00000000-0008-0000-5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219074</xdr:colOff>
      <xdr:row>33</xdr:row>
      <xdr:rowOff>171450</xdr:rowOff>
    </xdr:from>
    <xdr:to>
      <xdr:col>9</xdr:col>
      <xdr:colOff>0</xdr:colOff>
      <xdr:row>36</xdr:row>
      <xdr:rowOff>104775</xdr:rowOff>
    </xdr:to>
    <xdr:sp macro="" textlink="">
      <xdr:nvSpPr>
        <xdr:cNvPr id="4" name="3 CuadroTexto">
          <a:extLst>
            <a:ext uri="{FF2B5EF4-FFF2-40B4-BE49-F238E27FC236}">
              <a16:creationId xmlns:a16="http://schemas.microsoft.com/office/drawing/2014/main" id="{00000000-0008-0000-5700-000004000000}"/>
            </a:ext>
          </a:extLst>
        </xdr:cNvPr>
        <xdr:cNvSpPr txBox="1"/>
      </xdr:nvSpPr>
      <xdr:spPr>
        <a:xfrm>
          <a:off x="219074" y="6762750"/>
          <a:ext cx="9229726" cy="4762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050" b="1"/>
            <a:t>Fuente: </a:t>
          </a:r>
          <a:r>
            <a:rPr lang="es-DO" sz="1050"/>
            <a:t>Dirección de Control de Subsidios, SISALRIL.  </a:t>
          </a:r>
        </a:p>
        <a:p>
          <a:r>
            <a:rPr lang="es-DO" sz="1050" b="1"/>
            <a:t>Nota:</a:t>
          </a:r>
          <a:r>
            <a:rPr lang="es-DO" sz="1050" b="1" baseline="0"/>
            <a:t> </a:t>
          </a:r>
          <a:r>
            <a:rPr lang="es-DO" sz="1050"/>
            <a:t>El Subsidio por Maternidad y Lactancia  entró en vigencia en septiembre de 2008 y el de</a:t>
          </a:r>
          <a:r>
            <a:rPr lang="es-DO" sz="1050" baseline="0"/>
            <a:t> </a:t>
          </a:r>
          <a:r>
            <a:rPr lang="es-DO" sz="1200" baseline="0">
              <a:solidFill>
                <a:schemeClr val="dk1"/>
              </a:solidFill>
              <a:effectLst/>
              <a:latin typeface="+mn-lt"/>
              <a:ea typeface="+mn-ea"/>
              <a:cs typeface="+mn-cs"/>
            </a:rPr>
            <a:t>e</a:t>
          </a:r>
          <a:r>
            <a:rPr lang="es-DO" sz="1200">
              <a:solidFill>
                <a:schemeClr val="dk1"/>
              </a:solidFill>
              <a:effectLst/>
              <a:latin typeface="+mn-lt"/>
              <a:ea typeface="+mn-ea"/>
              <a:cs typeface="+mn-cs"/>
            </a:rPr>
            <a:t>nfermedad</a:t>
          </a:r>
          <a:r>
            <a:rPr lang="es-DO" sz="1050" baseline="0">
              <a:solidFill>
                <a:schemeClr val="dk1"/>
              </a:solidFill>
              <a:effectLst/>
              <a:latin typeface="+mn-lt"/>
              <a:ea typeface="+mn-ea"/>
              <a:cs typeface="+mn-cs"/>
            </a:rPr>
            <a:t> en septiembre de 2009.</a:t>
          </a:r>
          <a:endParaRPr lang="es-DO" sz="1050"/>
        </a:p>
      </xdr:txBody>
    </xdr:sp>
    <xdr:clientData/>
  </xdr:twoCellAnchor>
  <xdr:twoCellAnchor editAs="oneCell">
    <xdr:from>
      <xdr:col>0</xdr:col>
      <xdr:colOff>104775</xdr:colOff>
      <xdr:row>0</xdr:row>
      <xdr:rowOff>103414</xdr:rowOff>
    </xdr:from>
    <xdr:to>
      <xdr:col>0</xdr:col>
      <xdr:colOff>866775</xdr:colOff>
      <xdr:row>0</xdr:row>
      <xdr:rowOff>647700</xdr:rowOff>
    </xdr:to>
    <xdr:pic>
      <xdr:nvPicPr>
        <xdr:cNvPr id="6" name="5 Imagen" descr="logo_2x4.bmp">
          <a:extLst>
            <a:ext uri="{FF2B5EF4-FFF2-40B4-BE49-F238E27FC236}">
              <a16:creationId xmlns:a16="http://schemas.microsoft.com/office/drawing/2014/main" id="{00000000-0008-0000-5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03414"/>
          <a:ext cx="762000" cy="5442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8.xml><?xml version="1.0" encoding="utf-8"?>
<xdr:wsDr xmlns:xdr="http://schemas.openxmlformats.org/drawingml/2006/spreadsheetDrawing" xmlns:a="http://schemas.openxmlformats.org/drawingml/2006/main">
  <xdr:twoCellAnchor>
    <xdr:from>
      <xdr:col>0</xdr:col>
      <xdr:colOff>95249</xdr:colOff>
      <xdr:row>7</xdr:row>
      <xdr:rowOff>204107</xdr:rowOff>
    </xdr:from>
    <xdr:to>
      <xdr:col>9</xdr:col>
      <xdr:colOff>1687286</xdr:colOff>
      <xdr:row>41</xdr:row>
      <xdr:rowOff>176894</xdr:rowOff>
    </xdr:to>
    <xdr:graphicFrame macro="">
      <xdr:nvGraphicFramePr>
        <xdr:cNvPr id="3" name="3 Gráfico">
          <a:extLst>
            <a:ext uri="{FF2B5EF4-FFF2-40B4-BE49-F238E27FC236}">
              <a16:creationId xmlns:a16="http://schemas.microsoft.com/office/drawing/2014/main" id="{00000000-0008-0000-5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748392</xdr:colOff>
      <xdr:row>0</xdr:row>
      <xdr:rowOff>176892</xdr:rowOff>
    </xdr:from>
    <xdr:to>
      <xdr:col>1</xdr:col>
      <xdr:colOff>30319</xdr:colOff>
      <xdr:row>0</xdr:row>
      <xdr:rowOff>925286</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58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48392" y="176892"/>
          <a:ext cx="1037248" cy="748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9.xml><?xml version="1.0" encoding="utf-8"?>
<c:userShapes xmlns:c="http://schemas.openxmlformats.org/drawingml/2006/chart">
  <cdr:relSizeAnchor xmlns:cdr="http://schemas.openxmlformats.org/drawingml/2006/chartDrawing">
    <cdr:from>
      <cdr:x>0.03133</cdr:x>
      <cdr:y>0.91408</cdr:y>
    </cdr:from>
    <cdr:to>
      <cdr:x>0.8925</cdr:x>
      <cdr:y>0.97775</cdr:y>
    </cdr:to>
    <cdr:sp macro="" textlink="">
      <cdr:nvSpPr>
        <cdr:cNvPr id="2" name="4 CuadroTexto"/>
        <cdr:cNvSpPr txBox="1"/>
      </cdr:nvSpPr>
      <cdr:spPr>
        <a:xfrm xmlns:a="http://schemas.openxmlformats.org/drawingml/2006/main">
          <a:off x="511628" y="8942951"/>
          <a:ext cx="14061624" cy="62287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a:t>
          </a:r>
          <a:r>
            <a:rPr lang="es-DO" sz="1600"/>
            <a:t>Dirección de Control de Subsidios, SISALRIL.  </a:t>
          </a:r>
        </a:p>
        <a:p xmlns:a="http://schemas.openxmlformats.org/drawingml/2006/main">
          <a:r>
            <a:rPr lang="es-DO" sz="1600" b="1">
              <a:solidFill>
                <a:schemeClr val="dk1"/>
              </a:solidFill>
              <a:effectLst/>
              <a:latin typeface="+mn-lt"/>
              <a:ea typeface="+mn-ea"/>
              <a:cs typeface="+mn-cs"/>
            </a:rPr>
            <a:t>Nota</a:t>
          </a:r>
          <a:r>
            <a:rPr lang="es-DO" sz="1600">
              <a:solidFill>
                <a:schemeClr val="dk1"/>
              </a:solidFill>
              <a:effectLst/>
              <a:latin typeface="+mn-lt"/>
              <a:ea typeface="+mn-ea"/>
              <a:cs typeface="+mn-cs"/>
            </a:rPr>
            <a:t>:</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El Subsidio por Maternidad y Lactancia  entró en vigencia en septiembre de 2008 y el de</a:t>
          </a:r>
          <a:r>
            <a:rPr lang="es-DO" sz="1600" baseline="0">
              <a:solidFill>
                <a:schemeClr val="dk1"/>
              </a:solidFill>
              <a:effectLst/>
              <a:latin typeface="+mn-lt"/>
              <a:ea typeface="+mn-ea"/>
              <a:cs typeface="+mn-cs"/>
            </a:rPr>
            <a:t> </a:t>
          </a:r>
          <a:r>
            <a:rPr lang="es-DO" sz="1600">
              <a:solidFill>
                <a:schemeClr val="dk1"/>
              </a:solidFill>
              <a:effectLst/>
              <a:latin typeface="+mn-lt"/>
              <a:ea typeface="+mn-ea"/>
              <a:cs typeface="+mn-cs"/>
            </a:rPr>
            <a:t>Enfermedad</a:t>
          </a:r>
          <a:r>
            <a:rPr lang="es-DO" sz="1600" baseline="0">
              <a:solidFill>
                <a:schemeClr val="dk1"/>
              </a:solidFill>
              <a:effectLst/>
              <a:latin typeface="+mn-lt"/>
              <a:ea typeface="+mn-ea"/>
              <a:cs typeface="+mn-cs"/>
            </a:rPr>
            <a:t> en septiembre de 2009</a:t>
          </a:r>
          <a:r>
            <a:rPr lang="es-DO" sz="1400" baseline="0">
              <a:solidFill>
                <a:schemeClr val="dk1"/>
              </a:solidFill>
              <a:effectLst/>
              <a:latin typeface="+mn-lt"/>
              <a:ea typeface="+mn-ea"/>
              <a:cs typeface="+mn-cs"/>
            </a:rPr>
            <a:t>.</a:t>
          </a:r>
          <a:endParaRPr lang="en-US" sz="1400">
            <a:effectLst/>
          </a:endParaRPr>
        </a:p>
      </cdr:txBody>
    </cdr:sp>
  </cdr:relSizeAnchor>
</c:userShapes>
</file>

<file path=xl/drawings/drawing11.xml><?xml version="1.0" encoding="utf-8"?>
<xdr:wsDr xmlns:xdr="http://schemas.openxmlformats.org/drawingml/2006/spreadsheetDrawing" xmlns:a="http://schemas.openxmlformats.org/drawingml/2006/main">
  <xdr:twoCellAnchor>
    <xdr:from>
      <xdr:col>1</xdr:col>
      <xdr:colOff>321767</xdr:colOff>
      <xdr:row>10</xdr:row>
      <xdr:rowOff>42424</xdr:rowOff>
    </xdr:from>
    <xdr:to>
      <xdr:col>11</xdr:col>
      <xdr:colOff>80843</xdr:colOff>
      <xdr:row>33</xdr:row>
      <xdr:rowOff>101654</xdr:rowOff>
    </xdr:to>
    <xdr:sp macro="" textlink="">
      <xdr:nvSpPr>
        <xdr:cNvPr id="3" name="2 CuadroTexto">
          <a:extLst>
            <a:ext uri="{FF2B5EF4-FFF2-40B4-BE49-F238E27FC236}">
              <a16:creationId xmlns:a16="http://schemas.microsoft.com/office/drawing/2014/main" id="{00000000-0008-0000-1000-000003000000}"/>
            </a:ext>
          </a:extLst>
        </xdr:cNvPr>
        <xdr:cNvSpPr txBox="1"/>
      </xdr:nvSpPr>
      <xdr:spPr>
        <a:xfrm>
          <a:off x="1083767" y="1947424"/>
          <a:ext cx="7515147" cy="444073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a:solidFill>
                <a:schemeClr val="accent3">
                  <a:lumMod val="50000"/>
                </a:schemeClr>
              </a:solidFill>
              <a:latin typeface="+mn-lt"/>
              <a:ea typeface="+mn-ea"/>
              <a:cs typeface="+mn-cs"/>
            </a:rPr>
            <a:t>E</a:t>
          </a:r>
          <a:r>
            <a:rPr lang="es-DO" sz="4400" b="1">
              <a:solidFill>
                <a:schemeClr val="accent5">
                  <a:lumMod val="50000"/>
                </a:schemeClr>
              </a:solidFill>
              <a:latin typeface="+mn-lt"/>
              <a:ea typeface="+mn-ea"/>
              <a:cs typeface="+mn-cs"/>
            </a:rPr>
            <a:t>stadísticas</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el</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istema</a:t>
          </a:r>
          <a:r>
            <a:rPr lang="es-DO" sz="4800" b="1">
              <a:solidFill>
                <a:schemeClr val="accent3">
                  <a:lumMod val="50000"/>
                </a:schemeClr>
              </a:solidFill>
              <a:latin typeface="+mn-lt"/>
              <a:ea typeface="+mn-ea"/>
              <a:cs typeface="+mn-cs"/>
            </a:rPr>
            <a:t> D</a:t>
          </a:r>
          <a:r>
            <a:rPr lang="es-DO" sz="4400" b="1">
              <a:solidFill>
                <a:schemeClr val="accent5">
                  <a:lumMod val="50000"/>
                </a:schemeClr>
              </a:solidFill>
              <a:latin typeface="+mn-lt"/>
              <a:ea typeface="+mn-ea"/>
              <a:cs typeface="+mn-cs"/>
            </a:rPr>
            <a:t>ominicano </a:t>
          </a:r>
          <a:r>
            <a:rPr lang="es-DO" sz="4800" b="1">
              <a:solidFill>
                <a:schemeClr val="accent3">
                  <a:lumMod val="50000"/>
                </a:schemeClr>
              </a:solidFill>
              <a:latin typeface="+mn-lt"/>
              <a:ea typeface="+mn-ea"/>
              <a:cs typeface="+mn-cs"/>
            </a:rPr>
            <a:t>d</a:t>
          </a:r>
          <a:r>
            <a:rPr lang="es-DO" sz="4400" b="1">
              <a:solidFill>
                <a:schemeClr val="accent5">
                  <a:lumMod val="50000"/>
                </a:schemeClr>
              </a:solidFill>
              <a:latin typeface="+mn-lt"/>
              <a:ea typeface="+mn-ea"/>
              <a:cs typeface="+mn-cs"/>
            </a:rPr>
            <a:t>e</a:t>
          </a:r>
          <a:r>
            <a:rPr lang="es-DO" sz="4800" b="1">
              <a:solidFill>
                <a:schemeClr val="accent3">
                  <a:lumMod val="50000"/>
                </a:schemeClr>
              </a:solidFill>
              <a:latin typeface="+mn-lt"/>
              <a:ea typeface="+mn-ea"/>
              <a:cs typeface="+mn-cs"/>
            </a:rPr>
            <a:t> l</a:t>
          </a:r>
          <a:r>
            <a:rPr lang="es-DO" sz="4400" b="1">
              <a:solidFill>
                <a:schemeClr val="accent5">
                  <a:lumMod val="50000"/>
                </a:schemeClr>
              </a:solidFill>
              <a:latin typeface="+mn-lt"/>
              <a:ea typeface="+mn-ea"/>
              <a:cs typeface="+mn-cs"/>
            </a:rPr>
            <a:t>a</a:t>
          </a:r>
          <a:r>
            <a:rPr lang="es-DO" sz="4800" b="1">
              <a:solidFill>
                <a:schemeClr val="accent3">
                  <a:lumMod val="50000"/>
                </a:schemeClr>
              </a:solidFill>
              <a:latin typeface="+mn-lt"/>
              <a:ea typeface="+mn-ea"/>
              <a:cs typeface="+mn-cs"/>
            </a:rPr>
            <a:t> S</a:t>
          </a:r>
          <a:r>
            <a:rPr lang="es-DO" sz="4400" b="1">
              <a:solidFill>
                <a:schemeClr val="accent5">
                  <a:lumMod val="50000"/>
                </a:schemeClr>
              </a:solidFill>
              <a:latin typeface="+mn-lt"/>
              <a:ea typeface="+mn-ea"/>
              <a:cs typeface="+mn-cs"/>
            </a:rPr>
            <a:t>eguridad </a:t>
          </a:r>
          <a:r>
            <a:rPr lang="es-DO" sz="4800" b="1">
              <a:solidFill>
                <a:schemeClr val="accent3">
                  <a:lumMod val="50000"/>
                </a:schemeClr>
              </a:solidFill>
              <a:latin typeface="+mn-lt"/>
              <a:ea typeface="+mn-ea"/>
              <a:cs typeface="+mn-cs"/>
            </a:rPr>
            <a:t>S</a:t>
          </a:r>
          <a:r>
            <a:rPr lang="es-DO" sz="4400" b="1">
              <a:solidFill>
                <a:schemeClr val="accent5">
                  <a:lumMod val="50000"/>
                </a:schemeClr>
              </a:solidFill>
              <a:latin typeface="+mn-lt"/>
              <a:ea typeface="+mn-ea"/>
              <a:cs typeface="+mn-cs"/>
            </a:rPr>
            <a:t>ocial</a:t>
          </a:r>
          <a:r>
            <a:rPr lang="es-DO" sz="4800" b="1">
              <a:solidFill>
                <a:schemeClr val="accent3">
                  <a:lumMod val="50000"/>
                </a:schemeClr>
              </a:solidFill>
              <a:latin typeface="+mn-lt"/>
              <a:ea typeface="+mn-ea"/>
              <a:cs typeface="+mn-cs"/>
            </a:rPr>
            <a:t> (</a:t>
          </a:r>
          <a:r>
            <a:rPr lang="es-DO" sz="4400" b="1">
              <a:solidFill>
                <a:schemeClr val="accent5">
                  <a:lumMod val="50000"/>
                </a:schemeClr>
              </a:solidFill>
              <a:latin typeface="+mn-lt"/>
              <a:ea typeface="+mn-ea"/>
              <a:cs typeface="+mn-cs"/>
            </a:rPr>
            <a:t>SDSS</a:t>
          </a:r>
          <a:r>
            <a:rPr lang="es-DO" sz="4800" b="1">
              <a:solidFill>
                <a:schemeClr val="accent3">
                  <a:lumMod val="50000"/>
                </a:schemeClr>
              </a:solidFill>
              <a:latin typeface="+mn-lt"/>
              <a:ea typeface="+mn-ea"/>
              <a:cs typeface="+mn-cs"/>
            </a:rPr>
            <a:t>)</a:t>
          </a:r>
        </a:p>
      </xdr:txBody>
    </xdr:sp>
    <xdr:clientData/>
  </xdr:twoCellAnchor>
  <xdr:twoCellAnchor editAs="oneCell">
    <xdr:from>
      <xdr:col>0</xdr:col>
      <xdr:colOff>340180</xdr:colOff>
      <xdr:row>2</xdr:row>
      <xdr:rowOff>163286</xdr:rowOff>
    </xdr:from>
    <xdr:to>
      <xdr:col>2</xdr:col>
      <xdr:colOff>340179</xdr:colOff>
      <xdr:row>8</xdr:row>
      <xdr:rowOff>0</xdr:rowOff>
    </xdr:to>
    <xdr:pic>
      <xdr:nvPicPr>
        <xdr:cNvPr id="4" name="1 Imagen" descr="Logo_2x4.bmp">
          <a:extLst>
            <a:ext uri="{FF2B5EF4-FFF2-40B4-BE49-F238E27FC236}">
              <a16:creationId xmlns:a16="http://schemas.microsoft.com/office/drawing/2014/main" id="{00000000-0008-0000-10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5108" t="11441" r="2140" b="15798"/>
        <a:stretch/>
      </xdr:blipFill>
      <xdr:spPr bwMode="auto">
        <a:xfrm>
          <a:off x="340180" y="544286"/>
          <a:ext cx="1523999" cy="9797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257736</xdr:colOff>
      <xdr:row>11</xdr:row>
      <xdr:rowOff>10188</xdr:rowOff>
    </xdr:from>
    <xdr:to>
      <xdr:col>11</xdr:col>
      <xdr:colOff>606137</xdr:colOff>
      <xdr:row>26</xdr:row>
      <xdr:rowOff>99835</xdr:rowOff>
    </xdr:to>
    <xdr:sp macro="" textlink="">
      <xdr:nvSpPr>
        <xdr:cNvPr id="2" name="1 CuadroTexto">
          <a:extLst>
            <a:ext uri="{FF2B5EF4-FFF2-40B4-BE49-F238E27FC236}">
              <a16:creationId xmlns:a16="http://schemas.microsoft.com/office/drawing/2014/main" id="{00000000-0008-0000-5900-000002000000}"/>
            </a:ext>
          </a:extLst>
        </xdr:cNvPr>
        <xdr:cNvSpPr txBox="1"/>
      </xdr:nvSpPr>
      <xdr:spPr>
        <a:xfrm>
          <a:off x="257736" y="2105688"/>
          <a:ext cx="8591856" cy="2947147"/>
        </a:xfrm>
        <a:prstGeom prst="rect">
          <a:avLst/>
        </a:prstGeom>
        <a:solidFill>
          <a:schemeClr val="bg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8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chemeClr val="accent3">
                  <a:lumMod val="50000"/>
                </a:schemeClr>
              </a:solidFill>
              <a:effectLst/>
              <a:latin typeface="+mn-lt"/>
              <a:ea typeface="+mn-ea"/>
              <a:cs typeface="+mn-cs"/>
            </a:rPr>
            <a:t>Pensiones del Seguro de Vejez, Discapacidad y Sobrevivencia (SVDS)</a:t>
          </a:r>
        </a:p>
      </xdr:txBody>
    </xdr:sp>
    <xdr:clientData/>
  </xdr:twoCellAnchor>
  <xdr:twoCellAnchor editAs="oneCell">
    <xdr:from>
      <xdr:col>0</xdr:col>
      <xdr:colOff>190500</xdr:colOff>
      <xdr:row>1</xdr:row>
      <xdr:rowOff>173182</xdr:rowOff>
    </xdr:from>
    <xdr:to>
      <xdr:col>2</xdr:col>
      <xdr:colOff>558512</xdr:colOff>
      <xdr:row>8</xdr:row>
      <xdr:rowOff>113078</xdr:rowOff>
    </xdr:to>
    <xdr:pic>
      <xdr:nvPicPr>
        <xdr:cNvPr id="3" name="6 Imagen" descr="logo_2x4.bmp">
          <a:extLst>
            <a:ext uri="{FF2B5EF4-FFF2-40B4-BE49-F238E27FC236}">
              <a16:creationId xmlns:a16="http://schemas.microsoft.com/office/drawing/2014/main" id="{00000000-0008-0000-59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190500" y="363682"/>
          <a:ext cx="1892012" cy="11949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0</xdr:colOff>
      <xdr:row>3</xdr:row>
      <xdr:rowOff>66261</xdr:rowOff>
    </xdr:to>
    <xdr:sp macro="" textlink="">
      <xdr:nvSpPr>
        <xdr:cNvPr id="4" name="6 Rectángulo redondeado">
          <a:extLst>
            <a:ext uri="{FF2B5EF4-FFF2-40B4-BE49-F238E27FC236}">
              <a16:creationId xmlns:a16="http://schemas.microsoft.com/office/drawing/2014/main" id="{00000000-0008-0000-5A00-000004000000}"/>
            </a:ext>
          </a:extLst>
        </xdr:cNvPr>
        <xdr:cNvSpPr/>
      </xdr:nvSpPr>
      <xdr:spPr>
        <a:xfrm>
          <a:off x="0" y="0"/>
          <a:ext cx="8133522" cy="762000"/>
        </a:xfrm>
        <a:prstGeom prst="roundRect">
          <a:avLst/>
        </a:prstGeom>
        <a:solidFill>
          <a:schemeClr val="accent1">
            <a:lumMod val="75000"/>
          </a:schemeClr>
        </a:solidFill>
        <a:ln>
          <a:noFill/>
        </a:ln>
      </xdr:spPr>
      <xdr:style>
        <a:lnRef idx="0">
          <a:scrgbClr r="0" g="0" b="0"/>
        </a:lnRef>
        <a:fillRef idx="0">
          <a:scrgbClr r="0" g="0" b="0"/>
        </a:fillRef>
        <a:effectRef idx="0">
          <a:scrgbClr r="0" g="0" b="0"/>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a:solidFill>
                <a:schemeClr val="lt1"/>
              </a:solidFill>
              <a:effectLst/>
              <a:latin typeface="+mn-lt"/>
              <a:ea typeface="+mn-ea"/>
              <a:cs typeface="+mn-cs"/>
            </a:rPr>
            <a:t>Seguro de Vejez, Discapacidad y Sobrevivencia (SVDS)</a:t>
          </a:r>
        </a:p>
        <a:p>
          <a:pPr algn="ctr" eaLnBrk="1" fontAlgn="auto" latinLnBrk="0" hangingPunct="1"/>
          <a:r>
            <a:rPr lang="es-DO" sz="1800" b="1">
              <a:solidFill>
                <a:schemeClr val="lt1"/>
              </a:solidFill>
              <a:effectLst/>
              <a:latin typeface="+mn-lt"/>
              <a:ea typeface="+mn-ea"/>
              <a:cs typeface="+mn-cs"/>
            </a:rPr>
            <a:t>Pensiones Otorgadas </a:t>
          </a:r>
          <a:endParaRPr lang="es-DO" sz="2800">
            <a:effectLst/>
          </a:endParaRPr>
        </a:p>
      </xdr:txBody>
    </xdr:sp>
    <xdr:clientData/>
  </xdr:twoCellAnchor>
  <xdr:twoCellAnchor editAs="oneCell">
    <xdr:from>
      <xdr:col>0</xdr:col>
      <xdr:colOff>231914</xdr:colOff>
      <xdr:row>0</xdr:row>
      <xdr:rowOff>132278</xdr:rowOff>
    </xdr:from>
    <xdr:to>
      <xdr:col>1</xdr:col>
      <xdr:colOff>107674</xdr:colOff>
      <xdr:row>2</xdr:row>
      <xdr:rowOff>212241</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A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1914" y="132278"/>
          <a:ext cx="637760" cy="4609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0</xdr:colOff>
      <xdr:row>26</xdr:row>
      <xdr:rowOff>69273</xdr:rowOff>
    </xdr:from>
    <xdr:to>
      <xdr:col>10</xdr:col>
      <xdr:colOff>710044</xdr:colOff>
      <xdr:row>69</xdr:row>
      <xdr:rowOff>173183</xdr:rowOff>
    </xdr:to>
    <xdr:graphicFrame macro="">
      <xdr:nvGraphicFramePr>
        <xdr:cNvPr id="4" name="3 Gráfico">
          <a:extLst>
            <a:ext uri="{FF2B5EF4-FFF2-40B4-BE49-F238E27FC236}">
              <a16:creationId xmlns:a16="http://schemas.microsoft.com/office/drawing/2014/main" id="{00000000-0008-0000-5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453982</xdr:colOff>
      <xdr:row>0</xdr:row>
      <xdr:rowOff>282036</xdr:rowOff>
    </xdr:from>
    <xdr:ext cx="1194727" cy="823851"/>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5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3982" y="282036"/>
          <a:ext cx="1194727" cy="8238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619744</xdr:colOff>
      <xdr:row>66</xdr:row>
      <xdr:rowOff>17318</xdr:rowOff>
    </xdr:from>
    <xdr:to>
      <xdr:col>7</xdr:col>
      <xdr:colOff>0</xdr:colOff>
      <xdr:row>68</xdr:row>
      <xdr:rowOff>32162</xdr:rowOff>
    </xdr:to>
    <xdr:sp macro="" textlink="">
      <xdr:nvSpPr>
        <xdr:cNvPr id="2" name="CuadroTexto 1">
          <a:extLst>
            <a:ext uri="{FF2B5EF4-FFF2-40B4-BE49-F238E27FC236}">
              <a16:creationId xmlns:a16="http://schemas.microsoft.com/office/drawing/2014/main" id="{00000000-0008-0000-5B00-000002000000}"/>
            </a:ext>
          </a:extLst>
        </xdr:cNvPr>
        <xdr:cNvSpPr txBox="1"/>
      </xdr:nvSpPr>
      <xdr:spPr>
        <a:xfrm>
          <a:off x="619744" y="18755591"/>
          <a:ext cx="13179137" cy="395844"/>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2000" b="1">
              <a:latin typeface="Arial" panose="020B0604020202020204" pitchFamily="34" charset="0"/>
              <a:cs typeface="Arial" panose="020B0604020202020204" pitchFamily="34" charset="0"/>
            </a:rPr>
            <a:t>Fuente: </a:t>
          </a:r>
          <a:r>
            <a:rPr lang="es-ES" sz="2000">
              <a:latin typeface="Arial" panose="020B0604020202020204" pitchFamily="34" charset="0"/>
              <a:cs typeface="Arial" panose="020B0604020202020204" pitchFamily="34" charset="0"/>
            </a:rPr>
            <a:t>SIPEN </a:t>
          </a:r>
        </a:p>
      </xdr:txBody>
    </xdr:sp>
    <xdr:clientData/>
  </xdr:twoCellAnchor>
</xdr:wsDr>
</file>

<file path=xl/drawings/drawing113.xml><?xml version="1.0" encoding="utf-8"?>
<xdr:wsDr xmlns:xdr="http://schemas.openxmlformats.org/drawingml/2006/spreadsheetDrawing" xmlns:a="http://schemas.openxmlformats.org/drawingml/2006/main">
  <xdr:twoCellAnchor editAs="oneCell">
    <xdr:from>
      <xdr:col>0</xdr:col>
      <xdr:colOff>598714</xdr:colOff>
      <xdr:row>0</xdr:row>
      <xdr:rowOff>190500</xdr:rowOff>
    </xdr:from>
    <xdr:to>
      <xdr:col>0</xdr:col>
      <xdr:colOff>1767973</xdr:colOff>
      <xdr:row>1</xdr:row>
      <xdr:rowOff>176893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C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4" y="190500"/>
          <a:ext cx="1169259" cy="8436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105148</xdr:colOff>
      <xdr:row>10</xdr:row>
      <xdr:rowOff>40822</xdr:rowOff>
    </xdr:from>
    <xdr:to>
      <xdr:col>9</xdr:col>
      <xdr:colOff>612322</xdr:colOff>
      <xdr:row>51</xdr:row>
      <xdr:rowOff>54429</xdr:rowOff>
    </xdr:to>
    <xdr:graphicFrame macro="">
      <xdr:nvGraphicFramePr>
        <xdr:cNvPr id="2" name="Gráfico 1">
          <a:extLst>
            <a:ext uri="{FF2B5EF4-FFF2-40B4-BE49-F238E27FC236}">
              <a16:creationId xmlns:a16="http://schemas.microsoft.com/office/drawing/2014/main" id="{00000000-0008-0000-5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4.xml><?xml version="1.0" encoding="utf-8"?>
<c:userShapes xmlns:c="http://schemas.openxmlformats.org/drawingml/2006/chart">
  <cdr:relSizeAnchor xmlns:cdr="http://schemas.openxmlformats.org/drawingml/2006/chartDrawing">
    <cdr:from>
      <cdr:x>0.04733</cdr:x>
      <cdr:y>0.90625</cdr:y>
    </cdr:from>
    <cdr:to>
      <cdr:x>0.4349</cdr:x>
      <cdr:y>0.9832</cdr:y>
    </cdr:to>
    <cdr:sp macro="" textlink="">
      <cdr:nvSpPr>
        <cdr:cNvPr id="2" name="CuadroTexto 1"/>
        <cdr:cNvSpPr txBox="1"/>
      </cdr:nvSpPr>
      <cdr:spPr>
        <a:xfrm xmlns:a="http://schemas.openxmlformats.org/drawingml/2006/main">
          <a:off x="745190" y="8405538"/>
          <a:ext cx="6101525" cy="71372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800" b="1"/>
            <a:t>Fuente: </a:t>
          </a:r>
          <a:r>
            <a:rPr lang="es-DO" sz="1800"/>
            <a:t>SIPEN</a:t>
          </a:r>
        </a:p>
        <a:p xmlns:a="http://schemas.openxmlformats.org/drawingml/2006/main">
          <a:r>
            <a:rPr lang="es-DO" sz="1800"/>
            <a:t>**Dato a Marzo 2024</a:t>
          </a:r>
        </a:p>
      </cdr:txBody>
    </cdr:sp>
  </cdr:relSizeAnchor>
</c:userShapes>
</file>

<file path=xl/drawings/drawing115.xml><?xml version="1.0" encoding="utf-8"?>
<xdr:wsDr xmlns:xdr="http://schemas.openxmlformats.org/drawingml/2006/spreadsheetDrawing" xmlns:a="http://schemas.openxmlformats.org/drawingml/2006/main">
  <xdr:twoCellAnchor>
    <xdr:from>
      <xdr:col>0</xdr:col>
      <xdr:colOff>271343</xdr:colOff>
      <xdr:row>16</xdr:row>
      <xdr:rowOff>112058</xdr:rowOff>
    </xdr:from>
    <xdr:to>
      <xdr:col>12</xdr:col>
      <xdr:colOff>527237</xdr:colOff>
      <xdr:row>24</xdr:row>
      <xdr:rowOff>179294</xdr:rowOff>
    </xdr:to>
    <xdr:sp macro="" textlink="">
      <xdr:nvSpPr>
        <xdr:cNvPr id="2" name="1 CuadroTexto">
          <a:extLst>
            <a:ext uri="{FF2B5EF4-FFF2-40B4-BE49-F238E27FC236}">
              <a16:creationId xmlns:a16="http://schemas.microsoft.com/office/drawing/2014/main" id="{00000000-0008-0000-5D00-000002000000}"/>
            </a:ext>
          </a:extLst>
        </xdr:cNvPr>
        <xdr:cNvSpPr txBox="1"/>
      </xdr:nvSpPr>
      <xdr:spPr>
        <a:xfrm>
          <a:off x="271343" y="3160058"/>
          <a:ext cx="9265423" cy="159123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36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IDOPPRIL:</a:t>
          </a:r>
          <a:r>
            <a:rPr lang="es-DO" sz="2800" b="1" baseline="0">
              <a:solidFill>
                <a:schemeClr val="accent3">
                  <a:lumMod val="50000"/>
                </a:schemeClr>
              </a:solidFill>
              <a:latin typeface="+mn-lt"/>
              <a:ea typeface="+mn-ea"/>
              <a:cs typeface="+mn-cs"/>
            </a:rPr>
            <a:t> </a:t>
          </a:r>
          <a:r>
            <a:rPr lang="es-DO" sz="2800" b="1">
              <a:solidFill>
                <a:schemeClr val="accent3">
                  <a:lumMod val="50000"/>
                </a:schemeClr>
              </a:solidFill>
              <a:latin typeface="+mn-lt"/>
              <a:ea typeface="+mn-ea"/>
              <a:cs typeface="+mn-cs"/>
            </a:rPr>
            <a:t>Instituto Dominicano de Prevención </a:t>
          </a:r>
        </a:p>
        <a:p>
          <a:pPr marL="0" marR="0" indent="0" algn="ctr" defTabSz="914400" eaLnBrk="1" fontAlgn="auto" latinLnBrk="0" hangingPunct="1">
            <a:lnSpc>
              <a:spcPct val="100000"/>
            </a:lnSpc>
            <a:spcBef>
              <a:spcPts val="0"/>
            </a:spcBef>
            <a:spcAft>
              <a:spcPts val="0"/>
            </a:spcAft>
            <a:buClrTx/>
            <a:buSzTx/>
            <a:buFontTx/>
            <a:buNone/>
            <a:tabLst/>
            <a:defRPr/>
          </a:pPr>
          <a:r>
            <a:rPr lang="es-DO" sz="2800" b="1">
              <a:solidFill>
                <a:schemeClr val="accent3">
                  <a:lumMod val="50000"/>
                </a:schemeClr>
              </a:solidFill>
              <a:latin typeface="+mn-lt"/>
              <a:ea typeface="+mn-ea"/>
              <a:cs typeface="+mn-cs"/>
            </a:rPr>
            <a:t>y Proteción</a:t>
          </a:r>
          <a:r>
            <a:rPr lang="es-DO" sz="2800" b="1" baseline="0">
              <a:solidFill>
                <a:schemeClr val="accent3">
                  <a:lumMod val="50000"/>
                </a:schemeClr>
              </a:solidFill>
              <a:latin typeface="+mn-lt"/>
              <a:ea typeface="+mn-ea"/>
              <a:cs typeface="+mn-cs"/>
            </a:rPr>
            <a:t> de Riesgos Laborales</a:t>
          </a:r>
          <a:endParaRPr lang="es-DO" sz="2800" b="1">
            <a:solidFill>
              <a:schemeClr val="accent3">
                <a:lumMod val="50000"/>
              </a:schemeClr>
            </a:solidFill>
            <a:latin typeface="+mn-lt"/>
            <a:ea typeface="+mn-ea"/>
            <a:cs typeface="+mn-cs"/>
          </a:endParaRPr>
        </a:p>
      </xdr:txBody>
    </xdr:sp>
    <xdr:clientData/>
  </xdr:twoCellAnchor>
  <xdr:twoCellAnchor editAs="oneCell">
    <xdr:from>
      <xdr:col>0</xdr:col>
      <xdr:colOff>347382</xdr:colOff>
      <xdr:row>1</xdr:row>
      <xdr:rowOff>161976</xdr:rowOff>
    </xdr:from>
    <xdr:to>
      <xdr:col>1</xdr:col>
      <xdr:colOff>717176</xdr:colOff>
      <xdr:row>5</xdr:row>
      <xdr:rowOff>114793</xdr:rowOff>
    </xdr:to>
    <xdr:pic>
      <xdr:nvPicPr>
        <xdr:cNvPr id="3" name="6 Imagen" descr="logo_2x4.bmp">
          <a:extLst>
            <a:ext uri="{FF2B5EF4-FFF2-40B4-BE49-F238E27FC236}">
              <a16:creationId xmlns:a16="http://schemas.microsoft.com/office/drawing/2014/main" id="{00000000-0008-0000-5D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6818" t="8287" r="6819" b="12154"/>
        <a:stretch/>
      </xdr:blipFill>
      <xdr:spPr bwMode="auto">
        <a:xfrm>
          <a:off x="347382" y="352476"/>
          <a:ext cx="1131794" cy="7148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0</xdr:colOff>
      <xdr:row>4</xdr:row>
      <xdr:rowOff>312965</xdr:rowOff>
    </xdr:to>
    <xdr:sp macro="" textlink="">
      <xdr:nvSpPr>
        <xdr:cNvPr id="4" name="4 Rectángulo redondeado">
          <a:extLst>
            <a:ext uri="{FF2B5EF4-FFF2-40B4-BE49-F238E27FC236}">
              <a16:creationId xmlns:a16="http://schemas.microsoft.com/office/drawing/2014/main" id="{00000000-0008-0000-5E00-000004000000}"/>
            </a:ext>
          </a:extLst>
        </xdr:cNvPr>
        <xdr:cNvSpPr/>
      </xdr:nvSpPr>
      <xdr:spPr>
        <a:xfrm>
          <a:off x="0" y="0"/>
          <a:ext cx="15416893" cy="149678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3200" b="1">
              <a:solidFill>
                <a:schemeClr val="lt1"/>
              </a:solidFill>
              <a:effectLst/>
              <a:latin typeface="+mn-lt"/>
              <a:ea typeface="+mn-ea"/>
              <a:cs typeface="+mn-cs"/>
            </a:rPr>
            <a:t>Solicitud de Beneficios de</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IDOPPRIL</a:t>
          </a:r>
          <a:endParaRPr lang="en-US" sz="3200">
            <a:effectLst/>
          </a:endParaRPr>
        </a:p>
        <a:p>
          <a:pPr algn="ctr" eaLnBrk="1" fontAlgn="auto" latinLnBrk="0" hangingPunct="1"/>
          <a:r>
            <a:rPr lang="es-DO" sz="3200" b="1">
              <a:solidFill>
                <a:schemeClr val="lt1"/>
              </a:solidFill>
              <a:effectLst/>
              <a:latin typeface="+mn-lt"/>
              <a:ea typeface="+mn-ea"/>
              <a:cs typeface="+mn-cs"/>
            </a:rPr>
            <a:t>Instituto Dominicano de Prevención y Proteción</a:t>
          </a:r>
          <a:r>
            <a:rPr lang="es-DO" sz="3200" b="1" baseline="0">
              <a:solidFill>
                <a:schemeClr val="lt1"/>
              </a:solidFill>
              <a:effectLst/>
              <a:latin typeface="+mn-lt"/>
              <a:ea typeface="+mn-ea"/>
              <a:cs typeface="+mn-cs"/>
            </a:rPr>
            <a:t> de Riesgos Laborales</a:t>
          </a:r>
          <a:endParaRPr lang="en-US" sz="3200">
            <a:effectLst/>
          </a:endParaRPr>
        </a:p>
      </xdr:txBody>
    </xdr:sp>
    <xdr:clientData/>
  </xdr:twoCellAnchor>
  <xdr:twoCellAnchor editAs="oneCell">
    <xdr:from>
      <xdr:col>0</xdr:col>
      <xdr:colOff>367233</xdr:colOff>
      <xdr:row>1</xdr:row>
      <xdr:rowOff>59451</xdr:rowOff>
    </xdr:from>
    <xdr:to>
      <xdr:col>0</xdr:col>
      <xdr:colOff>1294279</xdr:colOff>
      <xdr:row>3</xdr:row>
      <xdr:rowOff>223085</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5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233" y="317987"/>
          <a:ext cx="927046" cy="6807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25</xdr:row>
      <xdr:rowOff>108857</xdr:rowOff>
    </xdr:from>
    <xdr:to>
      <xdr:col>9</xdr:col>
      <xdr:colOff>1211034</xdr:colOff>
      <xdr:row>59</xdr:row>
      <xdr:rowOff>27214</xdr:rowOff>
    </xdr:to>
    <xdr:graphicFrame macro="">
      <xdr:nvGraphicFramePr>
        <xdr:cNvPr id="240749" name="2 Gráfico">
          <a:extLst>
            <a:ext uri="{FF2B5EF4-FFF2-40B4-BE49-F238E27FC236}">
              <a16:creationId xmlns:a16="http://schemas.microsoft.com/office/drawing/2014/main" id="{00000000-0008-0000-5F00-00006DAC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264817</xdr:colOff>
      <xdr:row>56</xdr:row>
      <xdr:rowOff>95250</xdr:rowOff>
    </xdr:from>
    <xdr:to>
      <xdr:col>3</xdr:col>
      <xdr:colOff>217714</xdr:colOff>
      <xdr:row>58</xdr:row>
      <xdr:rowOff>79888</xdr:rowOff>
    </xdr:to>
    <xdr:sp macro="" textlink="">
      <xdr:nvSpPr>
        <xdr:cNvPr id="2" name="1 CuadroTexto">
          <a:extLst>
            <a:ext uri="{FF2B5EF4-FFF2-40B4-BE49-F238E27FC236}">
              <a16:creationId xmlns:a16="http://schemas.microsoft.com/office/drawing/2014/main" id="{00000000-0008-0000-5F00-000002000000}"/>
            </a:ext>
          </a:extLst>
        </xdr:cNvPr>
        <xdr:cNvSpPr txBox="1"/>
      </xdr:nvSpPr>
      <xdr:spPr>
        <a:xfrm>
          <a:off x="264817" y="11933464"/>
          <a:ext cx="4579326" cy="33842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DO" sz="1600" b="1"/>
            <a:t>Fuente: </a:t>
          </a:r>
          <a:r>
            <a:rPr lang="es-DO" sz="1600" b="0"/>
            <a:t>IDOPPRIL</a:t>
          </a:r>
        </a:p>
      </xdr:txBody>
    </xdr:sp>
    <xdr:clientData/>
  </xdr:twoCellAnchor>
  <xdr:twoCellAnchor editAs="oneCell">
    <xdr:from>
      <xdr:col>0</xdr:col>
      <xdr:colOff>508870</xdr:colOff>
      <xdr:row>0</xdr:row>
      <xdr:rowOff>249800</xdr:rowOff>
    </xdr:from>
    <xdr:to>
      <xdr:col>1</xdr:col>
      <xdr:colOff>13607</xdr:colOff>
      <xdr:row>0</xdr:row>
      <xdr:rowOff>905965</xdr:rowOff>
    </xdr:to>
    <xdr:pic>
      <xdr:nvPicPr>
        <xdr:cNvPr id="6" name="1 Imagen" descr="logo_2x4.bmp">
          <a:hlinkClick xmlns:r="http://schemas.openxmlformats.org/officeDocument/2006/relationships" r:id="rId2"/>
          <a:extLst>
            <a:ext uri="{FF2B5EF4-FFF2-40B4-BE49-F238E27FC236}">
              <a16:creationId xmlns:a16="http://schemas.microsoft.com/office/drawing/2014/main" id="{00000000-0008-0000-5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08870" y="249800"/>
          <a:ext cx="919880" cy="6561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27213</xdr:colOff>
      <xdr:row>23</xdr:row>
      <xdr:rowOff>163287</xdr:rowOff>
    </xdr:from>
    <xdr:to>
      <xdr:col>18</xdr:col>
      <xdr:colOff>0</xdr:colOff>
      <xdr:row>66</xdr:row>
      <xdr:rowOff>0</xdr:rowOff>
    </xdr:to>
    <xdr:graphicFrame macro="">
      <xdr:nvGraphicFramePr>
        <xdr:cNvPr id="242802" name="2 Gráfico">
          <a:extLst>
            <a:ext uri="{FF2B5EF4-FFF2-40B4-BE49-F238E27FC236}">
              <a16:creationId xmlns:a16="http://schemas.microsoft.com/office/drawing/2014/main" id="{00000000-0008-0000-6000-000072B4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459101</xdr:colOff>
      <xdr:row>0</xdr:row>
      <xdr:rowOff>354578</xdr:rowOff>
    </xdr:from>
    <xdr:to>
      <xdr:col>1</xdr:col>
      <xdr:colOff>149678</xdr:colOff>
      <xdr:row>1</xdr:row>
      <xdr:rowOff>66172</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0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9101" y="354578"/>
          <a:ext cx="983256" cy="7457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9.xml><?xml version="1.0" encoding="utf-8"?>
<c:userShapes xmlns:c="http://schemas.openxmlformats.org/drawingml/2006/chart">
  <cdr:relSizeAnchor xmlns:cdr="http://schemas.openxmlformats.org/drawingml/2006/chartDrawing">
    <cdr:from>
      <cdr:x>0.07802</cdr:x>
      <cdr:y>0.94896</cdr:y>
    </cdr:from>
    <cdr:to>
      <cdr:x>0.27617</cdr:x>
      <cdr:y>0.99336</cdr:y>
    </cdr:to>
    <cdr:sp macro="" textlink="">
      <cdr:nvSpPr>
        <cdr:cNvPr id="2" name="1 CuadroTexto"/>
        <cdr:cNvSpPr txBox="1"/>
      </cdr:nvSpPr>
      <cdr:spPr>
        <a:xfrm xmlns:a="http://schemas.openxmlformats.org/drawingml/2006/main">
          <a:off x="1287756" y="9719319"/>
          <a:ext cx="3270638" cy="45474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t>Fuente: IDOPPRIL</a:t>
          </a:r>
        </a:p>
      </cdr:txBody>
    </cdr:sp>
  </cdr:relSizeAnchor>
</c:userShapes>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4</xdr:row>
      <xdr:rowOff>452437</xdr:rowOff>
    </xdr:to>
    <xdr:sp macro="" textlink="">
      <xdr:nvSpPr>
        <xdr:cNvPr id="4" name="3 Rectángulo redondeado">
          <a:extLst>
            <a:ext uri="{FF2B5EF4-FFF2-40B4-BE49-F238E27FC236}">
              <a16:creationId xmlns:a16="http://schemas.microsoft.com/office/drawing/2014/main" id="{00000000-0008-0000-1100-000004000000}"/>
            </a:ext>
          </a:extLst>
        </xdr:cNvPr>
        <xdr:cNvSpPr/>
      </xdr:nvSpPr>
      <xdr:spPr>
        <a:xfrm>
          <a:off x="0" y="0"/>
          <a:ext cx="24574500" cy="1404937"/>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6000" b="1">
              <a:solidFill>
                <a:schemeClr val="lt1"/>
              </a:solidFill>
              <a:effectLst/>
              <a:latin typeface="+mn-lt"/>
              <a:ea typeface="+mn-ea"/>
              <a:cs typeface="+mn-cs"/>
            </a:rPr>
            <a:t>Sistema Dominicano de Seguridad Social (SDSS)</a:t>
          </a:r>
          <a:endParaRPr lang="es-DO" sz="19900">
            <a:effectLst/>
          </a:endParaRPr>
        </a:p>
      </xdr:txBody>
    </xdr:sp>
    <xdr:clientData/>
  </xdr:twoCellAnchor>
  <xdr:twoCellAnchor editAs="oneCell">
    <xdr:from>
      <xdr:col>0</xdr:col>
      <xdr:colOff>658220</xdr:colOff>
      <xdr:row>1</xdr:row>
      <xdr:rowOff>19354</xdr:rowOff>
    </xdr:from>
    <xdr:to>
      <xdr:col>1</xdr:col>
      <xdr:colOff>31841</xdr:colOff>
      <xdr:row>4</xdr:row>
      <xdr:rowOff>214311</xdr:rowOff>
    </xdr:to>
    <xdr:pic>
      <xdr:nvPicPr>
        <xdr:cNvPr id="6" name="40 Imagen" descr="Logo_2x4.bmp">
          <a:hlinkClick xmlns:r="http://schemas.openxmlformats.org/officeDocument/2006/relationships" r:id="rId1"/>
          <a:extLst>
            <a:ext uri="{FF2B5EF4-FFF2-40B4-BE49-F238E27FC236}">
              <a16:creationId xmlns:a16="http://schemas.microsoft.com/office/drawing/2014/main" id="{00000000-0008-0000-11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8220" y="209854"/>
          <a:ext cx="1326246" cy="9569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27214</xdr:colOff>
      <xdr:row>38</xdr:row>
      <xdr:rowOff>68036</xdr:rowOff>
    </xdr:from>
    <xdr:to>
      <xdr:col>6</xdr:col>
      <xdr:colOff>921575</xdr:colOff>
      <xdr:row>80</xdr:row>
      <xdr:rowOff>13607</xdr:rowOff>
    </xdr:to>
    <xdr:graphicFrame macro="">
      <xdr:nvGraphicFramePr>
        <xdr:cNvPr id="2" name="2 Gráfico">
          <a:extLst>
            <a:ext uri="{FF2B5EF4-FFF2-40B4-BE49-F238E27FC236}">
              <a16:creationId xmlns:a16="http://schemas.microsoft.com/office/drawing/2014/main" id="{00000000-0008-0000-6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571500</xdr:colOff>
      <xdr:row>0</xdr:row>
      <xdr:rowOff>179346</xdr:rowOff>
    </xdr:from>
    <xdr:to>
      <xdr:col>0</xdr:col>
      <xdr:colOff>1496785</xdr:colOff>
      <xdr:row>0</xdr:row>
      <xdr:rowOff>816428</xdr:rowOff>
    </xdr:to>
    <xdr:pic>
      <xdr:nvPicPr>
        <xdr:cNvPr id="4" name="9 Imagen" descr="logo_2x4.bmp">
          <a:hlinkClick xmlns:r="http://schemas.openxmlformats.org/officeDocument/2006/relationships" r:id="rId2"/>
          <a:extLst>
            <a:ext uri="{FF2B5EF4-FFF2-40B4-BE49-F238E27FC236}">
              <a16:creationId xmlns:a16="http://schemas.microsoft.com/office/drawing/2014/main" id="{00000000-0008-0000-61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71500" y="179346"/>
          <a:ext cx="925285" cy="6370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1.xml><?xml version="1.0" encoding="utf-8"?>
<c:userShapes xmlns:c="http://schemas.openxmlformats.org/drawingml/2006/chart">
  <cdr:relSizeAnchor xmlns:cdr="http://schemas.openxmlformats.org/drawingml/2006/chartDrawing">
    <cdr:from>
      <cdr:x>0.0504</cdr:x>
      <cdr:y>0.92876</cdr:y>
    </cdr:from>
    <cdr:to>
      <cdr:x>0.2613</cdr:x>
      <cdr:y>0.98362</cdr:y>
    </cdr:to>
    <cdr:sp macro="" textlink="">
      <cdr:nvSpPr>
        <cdr:cNvPr id="2" name="1 CuadroTexto"/>
        <cdr:cNvSpPr txBox="1"/>
      </cdr:nvSpPr>
      <cdr:spPr>
        <a:xfrm xmlns:a="http://schemas.openxmlformats.org/drawingml/2006/main">
          <a:off x="659055" y="8126084"/>
          <a:ext cx="2757826" cy="479991"/>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2.xml><?xml version="1.0" encoding="utf-8"?>
<xdr:wsDr xmlns:xdr="http://schemas.openxmlformats.org/drawingml/2006/spreadsheetDrawing" xmlns:a="http://schemas.openxmlformats.org/drawingml/2006/main">
  <xdr:twoCellAnchor editAs="oneCell">
    <xdr:from>
      <xdr:col>0</xdr:col>
      <xdr:colOff>484893</xdr:colOff>
      <xdr:row>0</xdr:row>
      <xdr:rowOff>127602</xdr:rowOff>
    </xdr:from>
    <xdr:to>
      <xdr:col>1</xdr:col>
      <xdr:colOff>59253</xdr:colOff>
      <xdr:row>1</xdr:row>
      <xdr:rowOff>73352</xdr:rowOff>
    </xdr:to>
    <xdr:pic>
      <xdr:nvPicPr>
        <xdr:cNvPr id="247921" name="1 Imagen" descr="logo_2x4.bmp">
          <a:hlinkClick xmlns:r="http://schemas.openxmlformats.org/officeDocument/2006/relationships" r:id="rId1"/>
          <a:extLst>
            <a:ext uri="{FF2B5EF4-FFF2-40B4-BE49-F238E27FC236}">
              <a16:creationId xmlns:a16="http://schemas.microsoft.com/office/drawing/2014/main" id="{00000000-0008-0000-6200-000071C803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84893" y="127602"/>
          <a:ext cx="1019919" cy="7189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29</xdr:row>
      <xdr:rowOff>145676</xdr:rowOff>
    </xdr:from>
    <xdr:to>
      <xdr:col>7</xdr:col>
      <xdr:colOff>1848972</xdr:colOff>
      <xdr:row>56</xdr:row>
      <xdr:rowOff>56030</xdr:rowOff>
    </xdr:to>
    <xdr:graphicFrame macro="">
      <xdr:nvGraphicFramePr>
        <xdr:cNvPr id="247922" name="2 Gráfico">
          <a:extLst>
            <a:ext uri="{FF2B5EF4-FFF2-40B4-BE49-F238E27FC236}">
              <a16:creationId xmlns:a16="http://schemas.microsoft.com/office/drawing/2014/main" id="{00000000-0008-0000-6200-000072C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3.xml><?xml version="1.0" encoding="utf-8"?>
<c:userShapes xmlns:c="http://schemas.openxmlformats.org/drawingml/2006/chart">
  <cdr:relSizeAnchor xmlns:cdr="http://schemas.openxmlformats.org/drawingml/2006/chartDrawing">
    <cdr:from>
      <cdr:x>0.03528</cdr:x>
      <cdr:y>0.92769</cdr:y>
    </cdr:from>
    <cdr:to>
      <cdr:x>0.263</cdr:x>
      <cdr:y>0.98219</cdr:y>
    </cdr:to>
    <cdr:sp macro="" textlink="">
      <cdr:nvSpPr>
        <cdr:cNvPr id="2" name="1 CuadroTexto"/>
        <cdr:cNvSpPr txBox="1"/>
      </cdr:nvSpPr>
      <cdr:spPr>
        <a:xfrm xmlns:a="http://schemas.openxmlformats.org/drawingml/2006/main">
          <a:off x="416142" y="5374362"/>
          <a:ext cx="2686037" cy="31576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IDOPRILL</a:t>
          </a:r>
        </a:p>
      </cdr:txBody>
    </cdr:sp>
  </cdr:relSizeAnchor>
</c:userShapes>
</file>

<file path=xl/drawings/drawing124.xml><?xml version="1.0" encoding="utf-8"?>
<xdr:wsDr xmlns:xdr="http://schemas.openxmlformats.org/drawingml/2006/spreadsheetDrawing" xmlns:a="http://schemas.openxmlformats.org/drawingml/2006/main">
  <xdr:twoCellAnchor>
    <xdr:from>
      <xdr:col>0</xdr:col>
      <xdr:colOff>33617</xdr:colOff>
      <xdr:row>24</xdr:row>
      <xdr:rowOff>11204</xdr:rowOff>
    </xdr:from>
    <xdr:to>
      <xdr:col>8</xdr:col>
      <xdr:colOff>1434353</xdr:colOff>
      <xdr:row>54</xdr:row>
      <xdr:rowOff>78440</xdr:rowOff>
    </xdr:to>
    <xdr:graphicFrame macro="">
      <xdr:nvGraphicFramePr>
        <xdr:cNvPr id="249970" name="2 Gráfico">
          <a:extLst>
            <a:ext uri="{FF2B5EF4-FFF2-40B4-BE49-F238E27FC236}">
              <a16:creationId xmlns:a16="http://schemas.microsoft.com/office/drawing/2014/main" id="{00000000-0008-0000-6300-000072D0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546478</xdr:colOff>
      <xdr:row>0</xdr:row>
      <xdr:rowOff>178833</xdr:rowOff>
    </xdr:from>
    <xdr:to>
      <xdr:col>1</xdr:col>
      <xdr:colOff>227179</xdr:colOff>
      <xdr:row>1</xdr:row>
      <xdr:rowOff>67234</xdr:rowOff>
    </xdr:to>
    <xdr:pic>
      <xdr:nvPicPr>
        <xdr:cNvPr id="6" name="9 Imagen" descr="logo_2x4.bmp">
          <a:extLst>
            <a:ext uri="{FF2B5EF4-FFF2-40B4-BE49-F238E27FC236}">
              <a16:creationId xmlns:a16="http://schemas.microsoft.com/office/drawing/2014/main" id="{00000000-0008-0000-63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46478" y="178833"/>
          <a:ext cx="890936" cy="650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5.xml><?xml version="1.0" encoding="utf-8"?>
<c:userShapes xmlns:c="http://schemas.openxmlformats.org/drawingml/2006/chart">
  <cdr:relSizeAnchor xmlns:cdr="http://schemas.openxmlformats.org/drawingml/2006/chartDrawing">
    <cdr:from>
      <cdr:x>0.01586</cdr:x>
      <cdr:y>0.92104</cdr:y>
    </cdr:from>
    <cdr:to>
      <cdr:x>0.24999</cdr:x>
      <cdr:y>0.97869</cdr:y>
    </cdr:to>
    <cdr:sp macro="" textlink="">
      <cdr:nvSpPr>
        <cdr:cNvPr id="2" name="1 CuadroTexto"/>
        <cdr:cNvSpPr txBox="1"/>
      </cdr:nvSpPr>
      <cdr:spPr>
        <a:xfrm xmlns:a="http://schemas.openxmlformats.org/drawingml/2006/main">
          <a:off x="180456" y="4662841"/>
          <a:ext cx="2663886" cy="291859"/>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400" b="1"/>
            <a:t>Fuente:  </a:t>
          </a:r>
          <a:r>
            <a:rPr lang="es-DO" sz="1400" b="0"/>
            <a:t>IDOPPRIL</a:t>
          </a:r>
        </a:p>
      </cdr:txBody>
    </cdr:sp>
  </cdr:relSizeAnchor>
</c:userShapes>
</file>

<file path=xl/drawings/drawing126.xml><?xml version="1.0" encoding="utf-8"?>
<xdr:wsDr xmlns:xdr="http://schemas.openxmlformats.org/drawingml/2006/spreadsheetDrawing" xmlns:a="http://schemas.openxmlformats.org/drawingml/2006/main">
  <xdr:twoCellAnchor>
    <xdr:from>
      <xdr:col>0</xdr:col>
      <xdr:colOff>42058</xdr:colOff>
      <xdr:row>26</xdr:row>
      <xdr:rowOff>27215</xdr:rowOff>
    </xdr:from>
    <xdr:to>
      <xdr:col>12</xdr:col>
      <xdr:colOff>1170216</xdr:colOff>
      <xdr:row>62</xdr:row>
      <xdr:rowOff>165760</xdr:rowOff>
    </xdr:to>
    <xdr:graphicFrame macro="">
      <xdr:nvGraphicFramePr>
        <xdr:cNvPr id="252018" name="2 Gráfico">
          <a:extLst>
            <a:ext uri="{FF2B5EF4-FFF2-40B4-BE49-F238E27FC236}">
              <a16:creationId xmlns:a16="http://schemas.microsoft.com/office/drawing/2014/main" id="{00000000-0008-0000-6400-000072D803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523037</xdr:colOff>
      <xdr:row>0</xdr:row>
      <xdr:rowOff>217715</xdr:rowOff>
    </xdr:from>
    <xdr:to>
      <xdr:col>1</xdr:col>
      <xdr:colOff>65610</xdr:colOff>
      <xdr:row>0</xdr:row>
      <xdr:rowOff>954974</xdr:rowOff>
    </xdr:to>
    <xdr:pic>
      <xdr:nvPicPr>
        <xdr:cNvPr id="6" name="9 Imagen" descr="logo_2x4.bmp">
          <a:hlinkClick xmlns:r="http://schemas.openxmlformats.org/officeDocument/2006/relationships" r:id="rId2"/>
          <a:extLst>
            <a:ext uri="{FF2B5EF4-FFF2-40B4-BE49-F238E27FC236}">
              <a16:creationId xmlns:a16="http://schemas.microsoft.com/office/drawing/2014/main" id="{00000000-0008-0000-64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23037" y="217715"/>
          <a:ext cx="1055440" cy="734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7.xml><?xml version="1.0" encoding="utf-8"?>
<c:userShapes xmlns:c="http://schemas.openxmlformats.org/drawingml/2006/chart">
  <cdr:relSizeAnchor xmlns:cdr="http://schemas.openxmlformats.org/drawingml/2006/chartDrawing">
    <cdr:from>
      <cdr:x>0.02963</cdr:x>
      <cdr:y>0.94818</cdr:y>
    </cdr:from>
    <cdr:to>
      <cdr:x>0.23636</cdr:x>
      <cdr:y>0.98602</cdr:y>
    </cdr:to>
    <cdr:sp macro="" textlink="">
      <cdr:nvSpPr>
        <cdr:cNvPr id="2" name="1 CuadroTexto"/>
        <cdr:cNvSpPr txBox="1"/>
      </cdr:nvSpPr>
      <cdr:spPr>
        <a:xfrm xmlns:a="http://schemas.openxmlformats.org/drawingml/2006/main">
          <a:off x="530507" y="8222224"/>
          <a:ext cx="3701914" cy="328133"/>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600" b="1">
              <a:latin typeface="Arial" panose="020B0604020202020204" pitchFamily="34" charset="0"/>
              <a:cs typeface="Arial" panose="020B0604020202020204" pitchFamily="34" charset="0"/>
            </a:rPr>
            <a:t>Fuente:</a:t>
          </a:r>
          <a:r>
            <a:rPr lang="es-DO" sz="1600" b="1" baseline="0">
              <a:latin typeface="Arial" panose="020B0604020202020204" pitchFamily="34" charset="0"/>
              <a:cs typeface="Arial" panose="020B0604020202020204" pitchFamily="34" charset="0"/>
            </a:rPr>
            <a:t> </a:t>
          </a:r>
          <a:r>
            <a:rPr lang="es-DO" sz="1600" b="0" baseline="0">
              <a:latin typeface="Arial" panose="020B0604020202020204" pitchFamily="34" charset="0"/>
              <a:cs typeface="Arial" panose="020B0604020202020204" pitchFamily="34" charset="0"/>
            </a:rPr>
            <a:t>IDOPPRIL</a:t>
          </a:r>
          <a:endParaRPr lang="es-DO" sz="1600" b="0">
            <a:latin typeface="Arial" panose="020B0604020202020204" pitchFamily="34" charset="0"/>
            <a:cs typeface="Arial" panose="020B0604020202020204" pitchFamily="34" charset="0"/>
          </a:endParaRPr>
        </a:p>
      </cdr:txBody>
    </cdr:sp>
  </cdr:relSizeAnchor>
</c:userShapes>
</file>

<file path=xl/drawings/drawing128.xml><?xml version="1.0" encoding="utf-8"?>
<xdr:wsDr xmlns:xdr="http://schemas.openxmlformats.org/drawingml/2006/spreadsheetDrawing" xmlns:a="http://schemas.openxmlformats.org/drawingml/2006/main">
  <xdr:twoCellAnchor>
    <xdr:from>
      <xdr:col>0</xdr:col>
      <xdr:colOff>0</xdr:colOff>
      <xdr:row>0</xdr:row>
      <xdr:rowOff>8282</xdr:rowOff>
    </xdr:from>
    <xdr:to>
      <xdr:col>9</xdr:col>
      <xdr:colOff>752475</xdr:colOff>
      <xdr:row>3</xdr:row>
      <xdr:rowOff>104775</xdr:rowOff>
    </xdr:to>
    <xdr:sp macro="" textlink="">
      <xdr:nvSpPr>
        <xdr:cNvPr id="4" name="4 Rectángulo redondeado">
          <a:extLst>
            <a:ext uri="{FF2B5EF4-FFF2-40B4-BE49-F238E27FC236}">
              <a16:creationId xmlns:a16="http://schemas.microsoft.com/office/drawing/2014/main" id="{00000000-0008-0000-6500-000004000000}"/>
            </a:ext>
          </a:extLst>
        </xdr:cNvPr>
        <xdr:cNvSpPr/>
      </xdr:nvSpPr>
      <xdr:spPr>
        <a:xfrm>
          <a:off x="0" y="8282"/>
          <a:ext cx="7991475" cy="667993"/>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1800" b="1" baseline="0">
              <a:solidFill>
                <a:schemeClr val="lt1"/>
              </a:solidFill>
              <a:effectLst/>
              <a:latin typeface="+mn-lt"/>
              <a:ea typeface="+mn-ea"/>
              <a:cs typeface="+mn-cs"/>
            </a:rPr>
            <a:t> </a:t>
          </a:r>
          <a:r>
            <a:rPr lang="es-ES" sz="1800" b="1" baseline="0">
              <a:solidFill>
                <a:schemeClr val="lt1"/>
              </a:solidFill>
              <a:effectLst/>
              <a:latin typeface="+mn-lt"/>
              <a:ea typeface="+mn-ea"/>
              <a:cs typeface="+mn-cs"/>
            </a:rPr>
            <a:t>Convenio Bilateral de Seguridad Social </a:t>
          </a:r>
        </a:p>
        <a:p>
          <a:pPr algn="ctr" eaLnBrk="1" fontAlgn="auto" latinLnBrk="0" hangingPunct="1"/>
          <a:r>
            <a:rPr lang="es-ES" sz="1800" b="1" baseline="0">
              <a:solidFill>
                <a:schemeClr val="lt1"/>
              </a:solidFill>
              <a:effectLst/>
              <a:latin typeface="+mn-lt"/>
              <a:ea typeface="+mn-ea"/>
              <a:cs typeface="+mn-cs"/>
            </a:rPr>
            <a:t>Entre España y la República Dominicana</a:t>
          </a:r>
          <a:endParaRPr lang="es-ES" sz="1800">
            <a:effectLst/>
          </a:endParaRPr>
        </a:p>
      </xdr:txBody>
    </xdr:sp>
    <xdr:clientData/>
  </xdr:twoCellAnchor>
  <xdr:twoCellAnchor editAs="oneCell">
    <xdr:from>
      <xdr:col>0</xdr:col>
      <xdr:colOff>388283</xdr:colOff>
      <xdr:row>0</xdr:row>
      <xdr:rowOff>92449</xdr:rowOff>
    </xdr:from>
    <xdr:to>
      <xdr:col>1</xdr:col>
      <xdr:colOff>297606</xdr:colOff>
      <xdr:row>2</xdr:row>
      <xdr:rowOff>180975</xdr:rowOff>
    </xdr:to>
    <xdr:pic>
      <xdr:nvPicPr>
        <xdr:cNvPr id="5" name="9 Imagen" descr="logo_2x4.bmp">
          <a:hlinkClick xmlns:r="http://schemas.openxmlformats.org/officeDocument/2006/relationships" r:id="rId1"/>
          <a:extLst>
            <a:ext uri="{FF2B5EF4-FFF2-40B4-BE49-F238E27FC236}">
              <a16:creationId xmlns:a16="http://schemas.microsoft.com/office/drawing/2014/main" id="{00000000-0008-0000-65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283" y="92449"/>
          <a:ext cx="671323" cy="4981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9.xml><?xml version="1.0" encoding="utf-8"?>
<xdr:wsDr xmlns:xdr="http://schemas.openxmlformats.org/drawingml/2006/spreadsheetDrawing" xmlns:a="http://schemas.openxmlformats.org/drawingml/2006/main">
  <xdr:oneCellAnchor>
    <xdr:from>
      <xdr:col>0</xdr:col>
      <xdr:colOff>165581</xdr:colOff>
      <xdr:row>0</xdr:row>
      <xdr:rowOff>176420</xdr:rowOff>
    </xdr:from>
    <xdr:ext cx="530159" cy="360802"/>
    <xdr:pic>
      <xdr:nvPicPr>
        <xdr:cNvPr id="4" name="9 Imagen" descr="logo_2x4.bmp">
          <a:hlinkClick xmlns:r="http://schemas.openxmlformats.org/officeDocument/2006/relationships" r:id="rId1"/>
          <a:extLst>
            <a:ext uri="{FF2B5EF4-FFF2-40B4-BE49-F238E27FC236}">
              <a16:creationId xmlns:a16="http://schemas.microsoft.com/office/drawing/2014/main" id="{00000000-0008-0000-6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5581" y="176420"/>
          <a:ext cx="530159" cy="36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24847</xdr:colOff>
      <xdr:row>9</xdr:row>
      <xdr:rowOff>57978</xdr:rowOff>
    </xdr:from>
    <xdr:to>
      <xdr:col>6</xdr:col>
      <xdr:colOff>66261</xdr:colOff>
      <xdr:row>29</xdr:row>
      <xdr:rowOff>74544</xdr:rowOff>
    </xdr:to>
    <xdr:graphicFrame macro="">
      <xdr:nvGraphicFramePr>
        <xdr:cNvPr id="3" name="Gráfico 2">
          <a:extLst>
            <a:ext uri="{FF2B5EF4-FFF2-40B4-BE49-F238E27FC236}">
              <a16:creationId xmlns:a16="http://schemas.microsoft.com/office/drawing/2014/main" id="{00000000-0008-0000-6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3</xdr:row>
      <xdr:rowOff>112059</xdr:rowOff>
    </xdr:to>
    <xdr:sp macro="" textlink="">
      <xdr:nvSpPr>
        <xdr:cNvPr id="3" name="2 Rectángulo redondeado">
          <a:extLst>
            <a:ext uri="{FF2B5EF4-FFF2-40B4-BE49-F238E27FC236}">
              <a16:creationId xmlns:a16="http://schemas.microsoft.com/office/drawing/2014/main" id="{00000000-0008-0000-1200-000003000000}"/>
            </a:ext>
          </a:extLst>
        </xdr:cNvPr>
        <xdr:cNvSpPr/>
      </xdr:nvSpPr>
      <xdr:spPr>
        <a:xfrm>
          <a:off x="0" y="1"/>
          <a:ext cx="10533529" cy="72838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Generales del Sistema Dominicano</a:t>
          </a:r>
          <a:r>
            <a:rPr lang="es-DO" sz="2400" b="1" baseline="0">
              <a:solidFill>
                <a:schemeClr val="lt1"/>
              </a:solidFill>
              <a:effectLst/>
              <a:latin typeface="+mn-lt"/>
              <a:ea typeface="+mn-ea"/>
              <a:cs typeface="+mn-cs"/>
            </a:rPr>
            <a:t> </a:t>
          </a:r>
          <a:r>
            <a:rPr lang="es-DO" sz="2400" b="1">
              <a:solidFill>
                <a:schemeClr val="lt1"/>
              </a:solidFill>
              <a:effectLst/>
              <a:latin typeface="+mn-lt"/>
              <a:ea typeface="+mn-ea"/>
              <a:cs typeface="+mn-cs"/>
            </a:rPr>
            <a:t>de la Seguridad Social (SDSS) </a:t>
          </a:r>
          <a:endParaRPr lang="es-DO" sz="6600">
            <a:effectLst/>
          </a:endParaRPr>
        </a:p>
      </xdr:txBody>
    </xdr:sp>
    <xdr:clientData/>
  </xdr:twoCellAnchor>
  <xdr:twoCellAnchor editAs="oneCell">
    <xdr:from>
      <xdr:col>0</xdr:col>
      <xdr:colOff>210671</xdr:colOff>
      <xdr:row>0</xdr:row>
      <xdr:rowOff>152399</xdr:rowOff>
    </xdr:from>
    <xdr:to>
      <xdr:col>1</xdr:col>
      <xdr:colOff>275442</xdr:colOff>
      <xdr:row>2</xdr:row>
      <xdr:rowOff>136390</xdr:rowOff>
    </xdr:to>
    <xdr:pic>
      <xdr:nvPicPr>
        <xdr:cNvPr id="5" name="40 Imagen" descr="Logo_2x4.bmp">
          <a:hlinkClick xmlns:r="http://schemas.openxmlformats.org/officeDocument/2006/relationships" r:id="rId1"/>
          <a:extLst>
            <a:ext uri="{FF2B5EF4-FFF2-40B4-BE49-F238E27FC236}">
              <a16:creationId xmlns:a16="http://schemas.microsoft.com/office/drawing/2014/main" id="{00000000-0008-0000-12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10671" y="152399"/>
          <a:ext cx="826771" cy="577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0.xml><?xml version="1.0" encoding="utf-8"?>
<c:userShapes xmlns:c="http://schemas.openxmlformats.org/drawingml/2006/chart">
  <cdr:relSizeAnchor xmlns:cdr="http://schemas.openxmlformats.org/drawingml/2006/chartDrawing">
    <cdr:from>
      <cdr:x>0.06179</cdr:x>
      <cdr:y>0.92019</cdr:y>
    </cdr:from>
    <cdr:to>
      <cdr:x>0.34048</cdr:x>
      <cdr:y>0.98706</cdr:y>
    </cdr:to>
    <cdr:sp macro="" textlink="">
      <cdr:nvSpPr>
        <cdr:cNvPr id="2" name="CuadroTexto 1"/>
        <cdr:cNvSpPr txBox="1"/>
      </cdr:nvSpPr>
      <cdr:spPr>
        <a:xfrm xmlns:a="http://schemas.openxmlformats.org/drawingml/2006/main">
          <a:off x="405849" y="3533360"/>
          <a:ext cx="1830457" cy="25676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1100" b="1">
              <a:solidFill>
                <a:sysClr val="windowText" lastClr="000000"/>
              </a:solidFill>
            </a:rPr>
            <a:t>Fuente: CNSS</a:t>
          </a:r>
        </a:p>
      </cdr:txBody>
    </cdr:sp>
  </cdr:relSizeAnchor>
</c:userShapes>
</file>

<file path=xl/drawings/drawing131.xml><?xml version="1.0" encoding="utf-8"?>
<xdr:wsDr xmlns:xdr="http://schemas.openxmlformats.org/drawingml/2006/spreadsheetDrawing" xmlns:a="http://schemas.openxmlformats.org/drawingml/2006/main">
  <xdr:oneCellAnchor>
    <xdr:from>
      <xdr:col>0</xdr:col>
      <xdr:colOff>336249</xdr:colOff>
      <xdr:row>0</xdr:row>
      <xdr:rowOff>151154</xdr:rowOff>
    </xdr:from>
    <xdr:ext cx="1224747" cy="833508"/>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67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36249" y="151154"/>
          <a:ext cx="1224747" cy="8335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51955</xdr:colOff>
      <xdr:row>16</xdr:row>
      <xdr:rowOff>69272</xdr:rowOff>
    </xdr:from>
    <xdr:to>
      <xdr:col>3</xdr:col>
      <xdr:colOff>744682</xdr:colOff>
      <xdr:row>43</xdr:row>
      <xdr:rowOff>-1</xdr:rowOff>
    </xdr:to>
    <xdr:graphicFrame macro="">
      <xdr:nvGraphicFramePr>
        <xdr:cNvPr id="4" name="Gráfico 3">
          <a:extLst>
            <a:ext uri="{FF2B5EF4-FFF2-40B4-BE49-F238E27FC236}">
              <a16:creationId xmlns:a16="http://schemas.microsoft.com/office/drawing/2014/main" i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xdr:col>
      <xdr:colOff>935490</xdr:colOff>
      <xdr:row>15</xdr:row>
      <xdr:rowOff>1</xdr:rowOff>
    </xdr:from>
    <xdr:to>
      <xdr:col>7</xdr:col>
      <xdr:colOff>813955</xdr:colOff>
      <xdr:row>43</xdr:row>
      <xdr:rowOff>86592</xdr:rowOff>
    </xdr:to>
    <xdr:graphicFrame macro="">
      <xdr:nvGraphicFramePr>
        <xdr:cNvPr id="6" name="Gráfico 5">
          <a:extLst>
            <a:ext uri="{FF2B5EF4-FFF2-40B4-BE49-F238E27FC236}">
              <a16:creationId xmlns:a16="http://schemas.microsoft.com/office/drawing/2014/main" id="{00000000-0008-0000-6700-000006000000}"/>
            </a:ext>
            <a:ext uri="{147F2762-F138-4A5C-976F-8EAC2B608ADB}">
              <a16:predDERef xmlns:a16="http://schemas.microsoft.com/office/drawing/2014/main" pred="{00000000-0008-0000-6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299671</xdr:colOff>
      <xdr:row>0</xdr:row>
      <xdr:rowOff>133348</xdr:rowOff>
    </xdr:from>
    <xdr:to>
      <xdr:col>1</xdr:col>
      <xdr:colOff>209550</xdr:colOff>
      <xdr:row>1</xdr:row>
      <xdr:rowOff>179135</xdr:rowOff>
    </xdr:to>
    <xdr:pic>
      <xdr:nvPicPr>
        <xdr:cNvPr id="8" name="9 Imagen" descr="logo_2x4.bmp">
          <a:hlinkClick xmlns:r="http://schemas.openxmlformats.org/officeDocument/2006/relationships" r:id="rId1"/>
          <a:extLst>
            <a:ext uri="{FF2B5EF4-FFF2-40B4-BE49-F238E27FC236}">
              <a16:creationId xmlns:a16="http://schemas.microsoft.com/office/drawing/2014/main" id="{00000000-0008-0000-1300-000008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9671" y="133348"/>
          <a:ext cx="757604" cy="5601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57151</xdr:colOff>
      <xdr:row>22</xdr:row>
      <xdr:rowOff>369794</xdr:rowOff>
    </xdr:from>
    <xdr:to>
      <xdr:col>11</xdr:col>
      <xdr:colOff>1143000</xdr:colOff>
      <xdr:row>39</xdr:row>
      <xdr:rowOff>134471</xdr:rowOff>
    </xdr:to>
    <xdr:graphicFrame macro="">
      <xdr:nvGraphicFramePr>
        <xdr:cNvPr id="3" name="Gráfico 2">
          <a:extLst>
            <a:ext uri="{FF2B5EF4-FFF2-40B4-BE49-F238E27FC236}">
              <a16:creationId xmlns:a16="http://schemas.microsoft.com/office/drawing/2014/main" id="{00000000-0008-0000-1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0.01758</cdr:x>
      <cdr:y>0.942</cdr:y>
    </cdr:from>
    <cdr:to>
      <cdr:x>0.26894</cdr:x>
      <cdr:y>0.99453</cdr:y>
    </cdr:to>
    <cdr:sp macro="" textlink="">
      <cdr:nvSpPr>
        <cdr:cNvPr id="2" name="2 CuadroTexto"/>
        <cdr:cNvSpPr txBox="1"/>
      </cdr:nvSpPr>
      <cdr:spPr>
        <a:xfrm xmlns:a="http://schemas.openxmlformats.org/drawingml/2006/main">
          <a:off x="196477" y="4443506"/>
          <a:ext cx="2808648" cy="247793"/>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t>Fuente</a:t>
          </a:r>
          <a:r>
            <a:rPr lang="es-DO" sz="1100"/>
            <a:t>: SISALRIL</a:t>
          </a:r>
        </a:p>
      </cdr:txBody>
    </cdr:sp>
  </cdr:relSizeAnchor>
</c:userShapes>
</file>

<file path=xl/drawings/drawing16.xml><?xml version="1.0" encoding="utf-8"?>
<xdr:wsDr xmlns:xdr="http://schemas.openxmlformats.org/drawingml/2006/spreadsheetDrawing" xmlns:a="http://schemas.openxmlformats.org/drawingml/2006/main">
  <xdr:twoCellAnchor>
    <xdr:from>
      <xdr:col>0</xdr:col>
      <xdr:colOff>0</xdr:colOff>
      <xdr:row>16</xdr:row>
      <xdr:rowOff>17318</xdr:rowOff>
    </xdr:from>
    <xdr:to>
      <xdr:col>5</xdr:col>
      <xdr:colOff>218643</xdr:colOff>
      <xdr:row>59</xdr:row>
      <xdr:rowOff>118752</xdr:rowOff>
    </xdr:to>
    <xdr:graphicFrame macro="">
      <xdr:nvGraphicFramePr>
        <xdr:cNvPr id="7" name="6 Gráfico">
          <a:extLst>
            <a:ext uri="{FF2B5EF4-FFF2-40B4-BE49-F238E27FC236}">
              <a16:creationId xmlns:a16="http://schemas.microsoft.com/office/drawing/2014/main" id="{00000000-0008-0000-14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383473</xdr:colOff>
      <xdr:row>0</xdr:row>
      <xdr:rowOff>246164</xdr:rowOff>
    </xdr:from>
    <xdr:to>
      <xdr:col>0</xdr:col>
      <xdr:colOff>1422565</xdr:colOff>
      <xdr:row>1</xdr:row>
      <xdr:rowOff>147517</xdr:rowOff>
    </xdr:to>
    <xdr:pic>
      <xdr:nvPicPr>
        <xdr:cNvPr id="5" name="9 Imagen" descr="logo_2x4.bmp">
          <a:hlinkClick xmlns:r="http://schemas.openxmlformats.org/officeDocument/2006/relationships" r:id="rId2"/>
          <a:extLst>
            <a:ext uri="{FF2B5EF4-FFF2-40B4-BE49-F238E27FC236}">
              <a16:creationId xmlns:a16="http://schemas.microsoft.com/office/drawing/2014/main" id="{00000000-0008-0000-14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83473" y="246164"/>
          <a:ext cx="1039092" cy="7722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31173</xdr:colOff>
      <xdr:row>7</xdr:row>
      <xdr:rowOff>48119</xdr:rowOff>
    </xdr:from>
    <xdr:to>
      <xdr:col>31</xdr:col>
      <xdr:colOff>489734</xdr:colOff>
      <xdr:row>46</xdr:row>
      <xdr:rowOff>10142</xdr:rowOff>
    </xdr:to>
    <xdr:graphicFrame macro="">
      <xdr:nvGraphicFramePr>
        <xdr:cNvPr id="3" name="Gráfico 1">
          <a:extLst>
            <a:ext uri="{FF2B5EF4-FFF2-40B4-BE49-F238E27FC236}">
              <a16:creationId xmlns:a16="http://schemas.microsoft.com/office/drawing/2014/main" id="{00000000-0008-0000-1400-000002000000}"/>
            </a:ext>
            <a:ext uri="{147F2762-F138-4A5C-976F-8EAC2B608ADB}">
              <a16:predDERef xmlns:a16="http://schemas.microsoft.com/office/drawing/2014/main" pred="{00000000-0008-0000-1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0.06064</cdr:x>
      <cdr:y>0.94093</cdr:y>
    </cdr:from>
    <cdr:to>
      <cdr:x>0.33273</cdr:x>
      <cdr:y>0.9828</cdr:y>
    </cdr:to>
    <cdr:sp macro="" textlink="">
      <cdr:nvSpPr>
        <cdr:cNvPr id="2" name="2 CuadroTexto"/>
        <cdr:cNvSpPr txBox="1"/>
      </cdr:nvSpPr>
      <cdr:spPr>
        <a:xfrm xmlns:a="http://schemas.openxmlformats.org/drawingml/2006/main">
          <a:off x="433399" y="7377918"/>
          <a:ext cx="1944669" cy="328308"/>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000" b="1"/>
            <a:t>Fuente</a:t>
          </a:r>
          <a:r>
            <a:rPr lang="es-DO" sz="2000"/>
            <a:t>: SISALRIL</a:t>
          </a:r>
        </a:p>
      </cdr:txBody>
    </cdr:sp>
  </cdr:relSizeAnchor>
</c:userShapes>
</file>

<file path=xl/drawings/drawing18.xml><?xml version="1.0" encoding="utf-8"?>
<xdr:wsDr xmlns:xdr="http://schemas.openxmlformats.org/drawingml/2006/spreadsheetDrawing" xmlns:a="http://schemas.openxmlformats.org/drawingml/2006/main">
  <xdr:twoCellAnchor>
    <xdr:from>
      <xdr:col>0</xdr:col>
      <xdr:colOff>513363</xdr:colOff>
      <xdr:row>7</xdr:row>
      <xdr:rowOff>81643</xdr:rowOff>
    </xdr:from>
    <xdr:to>
      <xdr:col>11</xdr:col>
      <xdr:colOff>734785</xdr:colOff>
      <xdr:row>35</xdr:row>
      <xdr:rowOff>122464</xdr:rowOff>
    </xdr:to>
    <xdr:sp macro="" textlink="">
      <xdr:nvSpPr>
        <xdr:cNvPr id="2" name="1 CuadroTexto">
          <a:extLst>
            <a:ext uri="{FF2B5EF4-FFF2-40B4-BE49-F238E27FC236}">
              <a16:creationId xmlns:a16="http://schemas.microsoft.com/office/drawing/2014/main" id="{00000000-0008-0000-1500-000002000000}"/>
            </a:ext>
          </a:extLst>
        </xdr:cNvPr>
        <xdr:cNvSpPr txBox="1"/>
      </xdr:nvSpPr>
      <xdr:spPr>
        <a:xfrm>
          <a:off x="513363" y="1415143"/>
          <a:ext cx="9719208" cy="53748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Afiliación del Seguro Familiar de Salud</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rPr>
            <a:t>(SFS)</a:t>
          </a:r>
          <a:endParaRPr lang="es-DO" sz="3600" b="1">
            <a:solidFill>
              <a:schemeClr val="accent3">
                <a:lumMod val="50000"/>
              </a:schemeClr>
            </a:solidFill>
          </a:endParaRPr>
        </a:p>
      </xdr:txBody>
    </xdr:sp>
    <xdr:clientData/>
  </xdr:twoCellAnchor>
  <xdr:twoCellAnchor editAs="oneCell">
    <xdr:from>
      <xdr:col>0</xdr:col>
      <xdr:colOff>336977</xdr:colOff>
      <xdr:row>1</xdr:row>
      <xdr:rowOff>152881</xdr:rowOff>
    </xdr:from>
    <xdr:to>
      <xdr:col>1</xdr:col>
      <xdr:colOff>503464</xdr:colOff>
      <xdr:row>5</xdr:row>
      <xdr:rowOff>79560</xdr:rowOff>
    </xdr:to>
    <xdr:pic>
      <xdr:nvPicPr>
        <xdr:cNvPr id="3" name="1 Imagen" descr="Logo_2x4.bmp">
          <a:extLst>
            <a:ext uri="{FF2B5EF4-FFF2-40B4-BE49-F238E27FC236}">
              <a16:creationId xmlns:a16="http://schemas.microsoft.com/office/drawing/2014/main" id="{00000000-0008-0000-15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961" t="12578" r="21014" b="25122"/>
        <a:stretch/>
      </xdr:blipFill>
      <xdr:spPr bwMode="auto">
        <a:xfrm>
          <a:off x="336977" y="343381"/>
          <a:ext cx="928487" cy="6886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11206</xdr:colOff>
      <xdr:row>0</xdr:row>
      <xdr:rowOff>0</xdr:rowOff>
    </xdr:from>
    <xdr:to>
      <xdr:col>13</xdr:col>
      <xdr:colOff>11206</xdr:colOff>
      <xdr:row>4</xdr:row>
      <xdr:rowOff>259773</xdr:rowOff>
    </xdr:to>
    <xdr:sp macro="" textlink="">
      <xdr:nvSpPr>
        <xdr:cNvPr id="4" name="3 Rectángulo redondeado">
          <a:extLst>
            <a:ext uri="{FF2B5EF4-FFF2-40B4-BE49-F238E27FC236}">
              <a16:creationId xmlns:a16="http://schemas.microsoft.com/office/drawing/2014/main" id="{00000000-0008-0000-1600-000004000000}"/>
            </a:ext>
          </a:extLst>
        </xdr:cNvPr>
        <xdr:cNvSpPr/>
      </xdr:nvSpPr>
      <xdr:spPr>
        <a:xfrm>
          <a:off x="11206" y="0"/>
          <a:ext cx="10442864" cy="952500"/>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Afiliación al Seguro Familiar de Salud (SFS) </a:t>
          </a:r>
          <a:endParaRPr lang="es-DO" sz="6000">
            <a:effectLst/>
          </a:endParaRPr>
        </a:p>
      </xdr:txBody>
    </xdr:sp>
    <xdr:clientData/>
  </xdr:twoCellAnchor>
  <xdr:twoCellAnchor editAs="oneCell">
    <xdr:from>
      <xdr:col>0</xdr:col>
      <xdr:colOff>557238</xdr:colOff>
      <xdr:row>0</xdr:row>
      <xdr:rowOff>146695</xdr:rowOff>
    </xdr:from>
    <xdr:to>
      <xdr:col>1</xdr:col>
      <xdr:colOff>945406</xdr:colOff>
      <xdr:row>4</xdr:row>
      <xdr:rowOff>0</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6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333" t="10324" r="3243" b="11557"/>
        <a:stretch/>
      </xdr:blipFill>
      <xdr:spPr bwMode="auto">
        <a:xfrm>
          <a:off x="557238" y="146695"/>
          <a:ext cx="1150168" cy="753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1</xdr:rowOff>
    </xdr:from>
    <xdr:to>
      <xdr:col>1</xdr:col>
      <xdr:colOff>0</xdr:colOff>
      <xdr:row>2</xdr:row>
      <xdr:rowOff>168519</xdr:rowOff>
    </xdr:to>
    <xdr:sp macro="" textlink="">
      <xdr:nvSpPr>
        <xdr:cNvPr id="2" name="3 Rectángulo redondeado">
          <a:extLst>
            <a:ext uri="{FF2B5EF4-FFF2-40B4-BE49-F238E27FC236}">
              <a16:creationId xmlns:a16="http://schemas.microsoft.com/office/drawing/2014/main" id="{00000000-0008-0000-0300-000002000000}"/>
            </a:ext>
          </a:extLst>
        </xdr:cNvPr>
        <xdr:cNvSpPr/>
      </xdr:nvSpPr>
      <xdr:spPr>
        <a:xfrm>
          <a:off x="0" y="1"/>
          <a:ext cx="8172450" cy="549518"/>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2400" b="1">
              <a:solidFill>
                <a:schemeClr val="lt1"/>
              </a:solidFill>
              <a:effectLst/>
              <a:latin typeface="+mn-lt"/>
              <a:ea typeface="+mn-ea"/>
              <a:cs typeface="+mn-cs"/>
            </a:rPr>
            <a:t> Sistema Dominicano Seguridad Social (SDSS)</a:t>
          </a:r>
          <a:endParaRPr lang="en-US" sz="3200" b="1"/>
        </a:p>
      </xdr:txBody>
    </xdr:sp>
    <xdr:clientData/>
  </xdr:twoCellAnchor>
  <xdr:twoCellAnchor editAs="oneCell">
    <xdr:from>
      <xdr:col>0</xdr:col>
      <xdr:colOff>198528</xdr:colOff>
      <xdr:row>0</xdr:row>
      <xdr:rowOff>104618</xdr:rowOff>
    </xdr:from>
    <xdr:to>
      <xdr:col>0</xdr:col>
      <xdr:colOff>868371</xdr:colOff>
      <xdr:row>2</xdr:row>
      <xdr:rowOff>66675</xdr:rowOff>
    </xdr:to>
    <xdr:pic>
      <xdr:nvPicPr>
        <xdr:cNvPr id="3" name="1 Imagen" descr="Logo_2x4.bmp">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063" t="10325" r="3969" b="15109"/>
        <a:stretch/>
      </xdr:blipFill>
      <xdr:spPr bwMode="auto">
        <a:xfrm>
          <a:off x="198528" y="104618"/>
          <a:ext cx="669843" cy="428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xdr:rowOff>
    </xdr:from>
    <xdr:to>
      <xdr:col>13</xdr:col>
      <xdr:colOff>13607</xdr:colOff>
      <xdr:row>3</xdr:row>
      <xdr:rowOff>190501</xdr:rowOff>
    </xdr:to>
    <xdr:sp macro="" textlink="">
      <xdr:nvSpPr>
        <xdr:cNvPr id="4" name="3 Rectángulo redondeado">
          <a:extLst>
            <a:ext uri="{FF2B5EF4-FFF2-40B4-BE49-F238E27FC236}">
              <a16:creationId xmlns:a16="http://schemas.microsoft.com/office/drawing/2014/main" id="{00000000-0008-0000-1700-000004000000}"/>
            </a:ext>
          </a:extLst>
        </xdr:cNvPr>
        <xdr:cNvSpPr/>
      </xdr:nvSpPr>
      <xdr:spPr>
        <a:xfrm>
          <a:off x="0" y="1"/>
          <a:ext cx="24570789" cy="1108364"/>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481850</xdr:colOff>
      <xdr:row>1</xdr:row>
      <xdr:rowOff>44824</xdr:rowOff>
    </xdr:from>
    <xdr:to>
      <xdr:col>1</xdr:col>
      <xdr:colOff>526670</xdr:colOff>
      <xdr:row>2</xdr:row>
      <xdr:rowOff>369795</xdr:rowOff>
    </xdr:to>
    <xdr:pic>
      <xdr:nvPicPr>
        <xdr:cNvPr id="5" name="1 Imagen" descr="Logo_2x4.bmp">
          <a:extLst>
            <a:ext uri="{FF2B5EF4-FFF2-40B4-BE49-F238E27FC236}">
              <a16:creationId xmlns:a16="http://schemas.microsoft.com/office/drawing/2014/main" id="{00000000-0008-0000-1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1095" t="10323" r="18088" b="23349"/>
        <a:stretch/>
      </xdr:blipFill>
      <xdr:spPr bwMode="auto">
        <a:xfrm>
          <a:off x="481850" y="224118"/>
          <a:ext cx="806820" cy="6051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4643437</xdr:colOff>
      <xdr:row>2</xdr:row>
      <xdr:rowOff>987136</xdr:rowOff>
    </xdr:to>
    <xdr:sp macro="" textlink="">
      <xdr:nvSpPr>
        <xdr:cNvPr id="4" name="3 Rectángulo redondeado">
          <a:extLst>
            <a:ext uri="{FF2B5EF4-FFF2-40B4-BE49-F238E27FC236}">
              <a16:creationId xmlns:a16="http://schemas.microsoft.com/office/drawing/2014/main" id="{00000000-0008-0000-1800-000004000000}"/>
            </a:ext>
          </a:extLst>
        </xdr:cNvPr>
        <xdr:cNvSpPr/>
      </xdr:nvSpPr>
      <xdr:spPr>
        <a:xfrm>
          <a:off x="0" y="0"/>
          <a:ext cx="22788562" cy="1463386"/>
        </a:xfrm>
        <a:prstGeom prst="roundRect">
          <a:avLst/>
        </a:prstGeom>
        <a:solidFill>
          <a:schemeClr val="accent1">
            <a:lumMod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Sistema Dominicano De Seguridad</a:t>
          </a:r>
          <a:r>
            <a:rPr lang="es-DO" sz="3600" b="1" baseline="0">
              <a:solidFill>
                <a:schemeClr val="lt1"/>
              </a:solidFill>
              <a:effectLst/>
              <a:latin typeface="Arial" panose="020B0604020202020204" pitchFamily="34" charset="0"/>
              <a:ea typeface="+mn-ea"/>
              <a:cs typeface="Arial" panose="020B0604020202020204" pitchFamily="34" charset="0"/>
            </a:rPr>
            <a:t> Social </a:t>
          </a:r>
        </a:p>
        <a:p>
          <a:pPr algn="ctr" eaLnBrk="1" fontAlgn="auto" latinLnBrk="0" hangingPunct="1"/>
          <a:r>
            <a:rPr lang="es-DO" sz="3600" b="1">
              <a:solidFill>
                <a:schemeClr val="lt1"/>
              </a:solidFill>
              <a:effectLst/>
              <a:latin typeface="Arial" panose="020B0604020202020204" pitchFamily="34" charset="0"/>
              <a:ea typeface="+mn-ea"/>
              <a:cs typeface="Arial" panose="020B0604020202020204" pitchFamily="34" charset="0"/>
            </a:rPr>
            <a:t>Afiliación al Seguro Familiar de Salud (SFS) </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0</xdr:col>
      <xdr:colOff>519596</xdr:colOff>
      <xdr:row>1</xdr:row>
      <xdr:rowOff>37386</xdr:rowOff>
    </xdr:from>
    <xdr:to>
      <xdr:col>1</xdr:col>
      <xdr:colOff>846413</xdr:colOff>
      <xdr:row>2</xdr:row>
      <xdr:rowOff>584488</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1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5890" t="10323" r="1617" b="10681"/>
        <a:stretch/>
      </xdr:blipFill>
      <xdr:spPr bwMode="auto">
        <a:xfrm>
          <a:off x="519596" y="262522"/>
          <a:ext cx="1417862" cy="9151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22</xdr:row>
      <xdr:rowOff>333372</xdr:rowOff>
    </xdr:from>
    <xdr:to>
      <xdr:col>9</xdr:col>
      <xdr:colOff>2043545</xdr:colOff>
      <xdr:row>56</xdr:row>
      <xdr:rowOff>164519</xdr:rowOff>
    </xdr:to>
    <xdr:graphicFrame macro="">
      <xdr:nvGraphicFramePr>
        <xdr:cNvPr id="7" name="6 Gráfico">
          <a:extLst>
            <a:ext uri="{FF2B5EF4-FFF2-40B4-BE49-F238E27FC236}">
              <a16:creationId xmlns:a16="http://schemas.microsoft.com/office/drawing/2014/main" id="{00000000-0008-0000-19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489239</xdr:colOff>
      <xdr:row>0</xdr:row>
      <xdr:rowOff>372341</xdr:rowOff>
    </xdr:from>
    <xdr:to>
      <xdr:col>0</xdr:col>
      <xdr:colOff>2226649</xdr:colOff>
      <xdr:row>1</xdr:row>
      <xdr:rowOff>328429</xdr:rowOff>
    </xdr:to>
    <xdr:pic>
      <xdr:nvPicPr>
        <xdr:cNvPr id="5" name="2 Imagen" descr="logo_2x4.bmp">
          <a:hlinkClick xmlns:r="http://schemas.openxmlformats.org/officeDocument/2006/relationships" r:id="rId2"/>
          <a:extLst>
            <a:ext uri="{FF2B5EF4-FFF2-40B4-BE49-F238E27FC236}">
              <a16:creationId xmlns:a16="http://schemas.microsoft.com/office/drawing/2014/main" id="{00000000-0008-0000-19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489239" y="372341"/>
          <a:ext cx="1737410" cy="1122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c:userShapes xmlns:c="http://schemas.openxmlformats.org/drawingml/2006/chart">
  <cdr:relSizeAnchor xmlns:cdr="http://schemas.openxmlformats.org/drawingml/2006/chartDrawing">
    <cdr:from>
      <cdr:x>0.00463</cdr:x>
      <cdr:y>0.88889</cdr:y>
    </cdr:from>
    <cdr:to>
      <cdr:x>1</cdr:x>
      <cdr:y>0.97218</cdr:y>
    </cdr:to>
    <cdr:sp macro="" textlink="">
      <cdr:nvSpPr>
        <cdr:cNvPr id="2" name="2 CuadroTexto"/>
        <cdr:cNvSpPr txBox="1"/>
      </cdr:nvSpPr>
      <cdr:spPr>
        <a:xfrm xmlns:a="http://schemas.openxmlformats.org/drawingml/2006/main">
          <a:off x="119182" y="12573044"/>
          <a:ext cx="25622130" cy="1178106"/>
        </a:xfrm>
        <a:prstGeom xmlns:a="http://schemas.openxmlformats.org/drawingml/2006/main" prst="rect">
          <a:avLst/>
        </a:prstGeom>
        <a:noFill xmlns:a="http://schemas.openxmlformats.org/drawingml/2006/main"/>
        <a:ln xmlns:a="http://schemas.openxmlformats.org/drawingml/2006/main" w="9525" cmpd="sng">
          <a:solidFill>
            <a:schemeClr val="bg1"/>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1100" b="1">
              <a:solidFill>
                <a:schemeClr val="dk1"/>
              </a:solidFill>
              <a:effectLst/>
              <a:latin typeface="+mn-lt"/>
              <a:ea typeface="+mn-ea"/>
              <a:cs typeface="+mn-cs"/>
            </a:rPr>
            <a:t>Fuente</a:t>
          </a:r>
          <a:r>
            <a:rPr lang="es-DO" sz="1100">
              <a:solidFill>
                <a:schemeClr val="dk1"/>
              </a:solidFill>
              <a:effectLst/>
              <a:latin typeface="+mn-lt"/>
              <a:ea typeface="+mn-ea"/>
              <a:cs typeface="+mn-cs"/>
            </a:rPr>
            <a:t>: Estimaciones y Proyecciones de población por la Oficina Nacional de Estadísticas (ONE), según censo </a:t>
          </a:r>
          <a:r>
            <a:rPr lang="es-DO" sz="1100" baseline="0">
              <a:solidFill>
                <a:schemeClr val="dk1"/>
              </a:solidFill>
              <a:effectLst/>
              <a:latin typeface="+mn-lt"/>
              <a:ea typeface="+mn-ea"/>
              <a:cs typeface="+mn-cs"/>
            </a:rPr>
            <a:t> 2010, una vez la ONE actualice sus proyecciones estos datos seran actualizados .  </a:t>
          </a:r>
          <a:r>
            <a:rPr lang="es-DO" sz="1100">
              <a:solidFill>
                <a:schemeClr val="dk1"/>
              </a:solidFill>
              <a:effectLst/>
              <a:latin typeface="+mn-lt"/>
              <a:ea typeface="+mn-ea"/>
              <a:cs typeface="+mn-cs"/>
            </a:rPr>
            <a:t>Superintendencia de Salud y Riesgos Laborables</a:t>
          </a:r>
          <a:r>
            <a:rPr lang="es-DO" sz="1100" baseline="0">
              <a:solidFill>
                <a:schemeClr val="dk1"/>
              </a:solidFill>
              <a:effectLst/>
              <a:latin typeface="+mn-lt"/>
              <a:ea typeface="+mn-ea"/>
              <a:cs typeface="+mn-cs"/>
            </a:rPr>
            <a:t> (SISALRIL).</a:t>
          </a:r>
          <a:endParaRPr lang="es-DO" sz="3200">
            <a:effectLst/>
          </a:endParaRPr>
        </a:p>
      </cdr:txBody>
    </cdr:sp>
  </cdr:relSizeAnchor>
</c:userShapes>
</file>

<file path=xl/drawings/drawing24.xml><?xml version="1.0" encoding="utf-8"?>
<xdr:wsDr xmlns:xdr="http://schemas.openxmlformats.org/drawingml/2006/spreadsheetDrawing" xmlns:a="http://schemas.openxmlformats.org/drawingml/2006/main">
  <xdr:twoCellAnchor editAs="oneCell">
    <xdr:from>
      <xdr:col>0</xdr:col>
      <xdr:colOff>171450</xdr:colOff>
      <xdr:row>0</xdr:row>
      <xdr:rowOff>124437</xdr:rowOff>
    </xdr:from>
    <xdr:to>
      <xdr:col>0</xdr:col>
      <xdr:colOff>907983</xdr:colOff>
      <xdr:row>1</xdr:row>
      <xdr:rowOff>57449</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6267" t="8001" r="4194" b="15499"/>
        <a:stretch/>
      </xdr:blipFill>
      <xdr:spPr bwMode="auto">
        <a:xfrm>
          <a:off x="171450" y="124437"/>
          <a:ext cx="736533" cy="5235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67233</xdr:colOff>
      <xdr:row>23</xdr:row>
      <xdr:rowOff>11206</xdr:rowOff>
    </xdr:from>
    <xdr:to>
      <xdr:col>10</xdr:col>
      <xdr:colOff>773206</xdr:colOff>
      <xdr:row>39</xdr:row>
      <xdr:rowOff>22411</xdr:rowOff>
    </xdr:to>
    <xdr:graphicFrame macro="">
      <xdr:nvGraphicFramePr>
        <xdr:cNvPr id="5" name="Gráfico 4">
          <a:extLst>
            <a:ext uri="{FF2B5EF4-FFF2-40B4-BE49-F238E27FC236}">
              <a16:creationId xmlns:a16="http://schemas.microsoft.com/office/drawing/2014/main" id="{00000000-0008-0000-1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79562</xdr:colOff>
      <xdr:row>24</xdr:row>
      <xdr:rowOff>4003</xdr:rowOff>
    </xdr:from>
    <xdr:to>
      <xdr:col>18</xdr:col>
      <xdr:colOff>879662</xdr:colOff>
      <xdr:row>37</xdr:row>
      <xdr:rowOff>63874</xdr:rowOff>
    </xdr:to>
    <xdr:graphicFrame macro="">
      <xdr:nvGraphicFramePr>
        <xdr:cNvPr id="9" name="8 Gráfico">
          <a:extLst>
            <a:ext uri="{FF2B5EF4-FFF2-40B4-BE49-F238E27FC236}">
              <a16:creationId xmlns:a16="http://schemas.microsoft.com/office/drawing/2014/main" id="{00000000-0008-0000-1B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317841</xdr:colOff>
      <xdr:row>0</xdr:row>
      <xdr:rowOff>146288</xdr:rowOff>
    </xdr:from>
    <xdr:to>
      <xdr:col>1</xdr:col>
      <xdr:colOff>87431</xdr:colOff>
      <xdr:row>0</xdr:row>
      <xdr:rowOff>756557</xdr:rowOff>
    </xdr:to>
    <xdr:pic>
      <xdr:nvPicPr>
        <xdr:cNvPr id="6" name="2 Imagen" descr="logo_2x4.bmp">
          <a:hlinkClick xmlns:r="http://schemas.openxmlformats.org/officeDocument/2006/relationships" r:id="rId2"/>
          <a:extLst>
            <a:ext uri="{FF2B5EF4-FFF2-40B4-BE49-F238E27FC236}">
              <a16:creationId xmlns:a16="http://schemas.microsoft.com/office/drawing/2014/main" id="{00000000-0008-0000-1B00-000006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6267" t="8001" r="4194" b="15499"/>
        <a:stretch/>
      </xdr:blipFill>
      <xdr:spPr bwMode="auto">
        <a:xfrm>
          <a:off x="317841" y="146288"/>
          <a:ext cx="998315" cy="6157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c:userShapes xmlns:c="http://schemas.openxmlformats.org/drawingml/2006/chart">
  <cdr:relSizeAnchor xmlns:cdr="http://schemas.openxmlformats.org/drawingml/2006/chartDrawing">
    <cdr:from>
      <cdr:x>0.05477</cdr:x>
      <cdr:y>0.90705</cdr:y>
    </cdr:from>
    <cdr:to>
      <cdr:x>0.96789</cdr:x>
      <cdr:y>0.98747</cdr:y>
    </cdr:to>
    <cdr:sp macro="" textlink="">
      <cdr:nvSpPr>
        <cdr:cNvPr id="2" name="1 CuadroTexto"/>
        <cdr:cNvSpPr txBox="1"/>
      </cdr:nvSpPr>
      <cdr:spPr>
        <a:xfrm xmlns:a="http://schemas.openxmlformats.org/drawingml/2006/main">
          <a:off x="1004455" y="8399319"/>
          <a:ext cx="16746681" cy="744681"/>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dr:relSizeAnchor xmlns:cdr="http://schemas.openxmlformats.org/drawingml/2006/chartDrawing">
    <cdr:from>
      <cdr:x>0.0358</cdr:x>
      <cdr:y>0.92638</cdr:y>
    </cdr:from>
    <cdr:to>
      <cdr:x>0.66351</cdr:x>
      <cdr:y>0.98364</cdr:y>
    </cdr:to>
    <cdr:sp macro="" textlink="">
      <cdr:nvSpPr>
        <cdr:cNvPr id="3" name="2 CuadroTexto"/>
        <cdr:cNvSpPr txBox="1"/>
      </cdr:nvSpPr>
      <cdr:spPr>
        <a:xfrm xmlns:a="http://schemas.openxmlformats.org/drawingml/2006/main">
          <a:off x="288402" y="5076261"/>
          <a:ext cx="5056804" cy="31376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200" b="1"/>
            <a:t>Fuente: </a:t>
          </a:r>
          <a:r>
            <a:rPr lang="en-US" sz="1200"/>
            <a:t>Superintendencia de Salud y Riesgos Laborales (SISALRIL)</a:t>
          </a:r>
        </a:p>
      </cdr:txBody>
    </cdr:sp>
  </cdr:relSizeAnchor>
</c:userShapes>
</file>

<file path=xl/drawings/drawing27.xml><?xml version="1.0" encoding="utf-8"?>
<xdr:wsDr xmlns:xdr="http://schemas.openxmlformats.org/drawingml/2006/spreadsheetDrawing" xmlns:a="http://schemas.openxmlformats.org/drawingml/2006/main">
  <xdr:twoCellAnchor>
    <xdr:from>
      <xdr:col>0</xdr:col>
      <xdr:colOff>361788</xdr:colOff>
      <xdr:row>14</xdr:row>
      <xdr:rowOff>187298</xdr:rowOff>
    </xdr:from>
    <xdr:to>
      <xdr:col>10</xdr:col>
      <xdr:colOff>608318</xdr:colOff>
      <xdr:row>28</xdr:row>
      <xdr:rowOff>41622</xdr:rowOff>
    </xdr:to>
    <xdr:sp macro="" textlink="">
      <xdr:nvSpPr>
        <xdr:cNvPr id="3" name="2 CuadroTexto">
          <a:extLst>
            <a:ext uri="{FF2B5EF4-FFF2-40B4-BE49-F238E27FC236}">
              <a16:creationId xmlns:a16="http://schemas.microsoft.com/office/drawing/2014/main" id="{00000000-0008-0000-1C00-000003000000}"/>
            </a:ext>
          </a:extLst>
        </xdr:cNvPr>
        <xdr:cNvSpPr txBox="1"/>
      </xdr:nvSpPr>
      <xdr:spPr>
        <a:xfrm>
          <a:off x="361788" y="2854298"/>
          <a:ext cx="9485780" cy="25213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chemeClr val="accent3">
                  <a:lumMod val="50000"/>
                </a:schemeClr>
              </a:solidFill>
              <a:effectLst/>
              <a:latin typeface="+mn-lt"/>
              <a:ea typeface="+mn-ea"/>
              <a:cs typeface="+mn-cs"/>
            </a:rPr>
            <a:t>Afiliación SFS Régimen Contributivo (RC)</a:t>
          </a:r>
          <a:endParaRPr lang="es-DO" sz="2400" b="1">
            <a:solidFill>
              <a:schemeClr val="accent3">
                <a:lumMod val="50000"/>
              </a:schemeClr>
            </a:solidFill>
          </a:endParaRPr>
        </a:p>
      </xdr:txBody>
    </xdr:sp>
    <xdr:clientData/>
  </xdr:twoCellAnchor>
  <xdr:twoCellAnchor editAs="oneCell">
    <xdr:from>
      <xdr:col>0</xdr:col>
      <xdr:colOff>393806</xdr:colOff>
      <xdr:row>3</xdr:row>
      <xdr:rowOff>27215</xdr:rowOff>
    </xdr:from>
    <xdr:to>
      <xdr:col>1</xdr:col>
      <xdr:colOff>672032</xdr:colOff>
      <xdr:row>7</xdr:row>
      <xdr:rowOff>40822</xdr:rowOff>
    </xdr:to>
    <xdr:pic>
      <xdr:nvPicPr>
        <xdr:cNvPr id="4" name="3 Imagen" descr="logo_2x4.bmp">
          <a:extLst>
            <a:ext uri="{FF2B5EF4-FFF2-40B4-BE49-F238E27FC236}">
              <a16:creationId xmlns:a16="http://schemas.microsoft.com/office/drawing/2014/main" id="{00000000-0008-0000-1C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051" t="11988" r="19500" b="24910"/>
        <a:stretch/>
      </xdr:blipFill>
      <xdr:spPr bwMode="auto">
        <a:xfrm>
          <a:off x="393806" y="598715"/>
          <a:ext cx="1040226" cy="7756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10</xdr:col>
      <xdr:colOff>2337954</xdr:colOff>
      <xdr:row>3</xdr:row>
      <xdr:rowOff>281421</xdr:rowOff>
    </xdr:to>
    <xdr:sp macro="" textlink="">
      <xdr:nvSpPr>
        <xdr:cNvPr id="4" name="3 Rectángulo redondeado">
          <a:extLst>
            <a:ext uri="{FF2B5EF4-FFF2-40B4-BE49-F238E27FC236}">
              <a16:creationId xmlns:a16="http://schemas.microsoft.com/office/drawing/2014/main" id="{00000000-0008-0000-1D00-000004000000}"/>
            </a:ext>
          </a:extLst>
        </xdr:cNvPr>
        <xdr:cNvSpPr/>
      </xdr:nvSpPr>
      <xdr:spPr>
        <a:xfrm>
          <a:off x="0" y="0"/>
          <a:ext cx="18426545" cy="1614921"/>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5400" b="1" baseline="0">
              <a:solidFill>
                <a:schemeClr val="lt1"/>
              </a:solidFill>
              <a:effectLst/>
              <a:latin typeface="+mn-lt"/>
              <a:ea typeface="+mn-ea"/>
              <a:cs typeface="+mn-cs"/>
            </a:rPr>
            <a:t>Sistema Dominicano de Seguridad Social (SDSS)</a:t>
          </a:r>
          <a:endParaRPr lang="es-ES" sz="5400">
            <a:effectLst/>
          </a:endParaRPr>
        </a:p>
        <a:p>
          <a:pPr algn="ctr" eaLnBrk="1" fontAlgn="auto" latinLnBrk="0" hangingPunct="1"/>
          <a:r>
            <a:rPr lang="es-DO" sz="5400" b="1">
              <a:solidFill>
                <a:schemeClr val="lt1"/>
              </a:solidFill>
              <a:effectLst/>
              <a:latin typeface="+mn-lt"/>
              <a:ea typeface="+mn-ea"/>
              <a:cs typeface="+mn-cs"/>
            </a:rPr>
            <a:t>Afiliación al Seguro</a:t>
          </a:r>
          <a:r>
            <a:rPr lang="es-DO" sz="5400" b="1" baseline="0">
              <a:solidFill>
                <a:schemeClr val="lt1"/>
              </a:solidFill>
              <a:effectLst/>
              <a:latin typeface="+mn-lt"/>
              <a:ea typeface="+mn-ea"/>
              <a:cs typeface="+mn-cs"/>
            </a:rPr>
            <a:t> Familiar de Salud del Régimen Contributivo (RC)</a:t>
          </a:r>
          <a:endParaRPr lang="es-DO" sz="5400">
            <a:effectLst/>
          </a:endParaRPr>
        </a:p>
      </xdr:txBody>
    </xdr:sp>
    <xdr:clientData/>
  </xdr:twoCellAnchor>
  <xdr:twoCellAnchor editAs="oneCell">
    <xdr:from>
      <xdr:col>0</xdr:col>
      <xdr:colOff>338160</xdr:colOff>
      <xdr:row>0</xdr:row>
      <xdr:rowOff>311727</xdr:rowOff>
    </xdr:from>
    <xdr:to>
      <xdr:col>1</xdr:col>
      <xdr:colOff>710044</xdr:colOff>
      <xdr:row>1</xdr:row>
      <xdr:rowOff>652028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1D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3170" t="10325" r="1227" b="13293"/>
        <a:stretch/>
      </xdr:blipFill>
      <xdr:spPr bwMode="auto">
        <a:xfrm>
          <a:off x="338160" y="311727"/>
          <a:ext cx="1237793" cy="7793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23</xdr:row>
      <xdr:rowOff>147840</xdr:rowOff>
    </xdr:from>
    <xdr:to>
      <xdr:col>9</xdr:col>
      <xdr:colOff>1524000</xdr:colOff>
      <xdr:row>58</xdr:row>
      <xdr:rowOff>47624</xdr:rowOff>
    </xdr:to>
    <xdr:graphicFrame macro="">
      <xdr:nvGraphicFramePr>
        <xdr:cNvPr id="9" name="8 Gráfico">
          <a:extLst>
            <a:ext uri="{FF2B5EF4-FFF2-40B4-BE49-F238E27FC236}">
              <a16:creationId xmlns:a16="http://schemas.microsoft.com/office/drawing/2014/main" id="{00000000-0008-0000-1E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490346</xdr:colOff>
      <xdr:row>0</xdr:row>
      <xdr:rowOff>238125</xdr:rowOff>
    </xdr:from>
    <xdr:to>
      <xdr:col>1</xdr:col>
      <xdr:colOff>332740</xdr:colOff>
      <xdr:row>1</xdr:row>
      <xdr:rowOff>240287</xdr:rowOff>
    </xdr:to>
    <xdr:pic>
      <xdr:nvPicPr>
        <xdr:cNvPr id="11" name="10 Imagen" descr="logo_2x4.bmp">
          <a:hlinkClick xmlns:r="http://schemas.openxmlformats.org/officeDocument/2006/relationships" r:id="rId2"/>
          <a:extLst>
            <a:ext uri="{FF2B5EF4-FFF2-40B4-BE49-F238E27FC236}">
              <a16:creationId xmlns:a16="http://schemas.microsoft.com/office/drawing/2014/main" id="{00000000-0008-0000-1E00-00000B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0346" y="238125"/>
          <a:ext cx="1541019" cy="113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762000</xdr:colOff>
      <xdr:row>39</xdr:row>
      <xdr:rowOff>841375</xdr:rowOff>
    </xdr:from>
    <xdr:to>
      <xdr:col>6</xdr:col>
      <xdr:colOff>807719</xdr:colOff>
      <xdr:row>40</xdr:row>
      <xdr:rowOff>79375</xdr:rowOff>
    </xdr:to>
    <xdr:sp macro="" textlink="">
      <xdr:nvSpPr>
        <xdr:cNvPr id="7" name="6 CuadroTexto">
          <a:extLst>
            <a:ext uri="{FF2B5EF4-FFF2-40B4-BE49-F238E27FC236}">
              <a16:creationId xmlns:a16="http://schemas.microsoft.com/office/drawing/2014/main" id="{00000000-0008-0000-0800-000007000000}"/>
            </a:ext>
          </a:extLst>
        </xdr:cNvPr>
        <xdr:cNvSpPr txBox="1"/>
      </xdr:nvSpPr>
      <xdr:spPr>
        <a:xfrm>
          <a:off x="8096250" y="15024100"/>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12</xdr:col>
      <xdr:colOff>0</xdr:colOff>
      <xdr:row>1</xdr:row>
      <xdr:rowOff>428624</xdr:rowOff>
    </xdr:to>
    <xdr:sp macro="" textlink="">
      <xdr:nvSpPr>
        <xdr:cNvPr id="4" name="6 Rectángulo redondeado">
          <a:extLst>
            <a:ext uri="{FF2B5EF4-FFF2-40B4-BE49-F238E27FC236}">
              <a16:creationId xmlns:a16="http://schemas.microsoft.com/office/drawing/2014/main" id="{00000000-0008-0000-0800-000004000000}"/>
            </a:ext>
          </a:extLst>
        </xdr:cNvPr>
        <xdr:cNvSpPr/>
      </xdr:nvSpPr>
      <xdr:spPr>
        <a:xfrm>
          <a:off x="0" y="0"/>
          <a:ext cx="26717625" cy="157162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Informe Sistema Dominicano de Seguridad Social (SDSS)</a:t>
          </a:r>
          <a:endParaRPr lang="es-DO" sz="5400">
            <a:effectLst/>
          </a:endParaRPr>
        </a:p>
      </xdr:txBody>
    </xdr:sp>
    <xdr:clientData/>
  </xdr:twoCellAnchor>
  <xdr:twoCellAnchor editAs="oneCell">
    <xdr:from>
      <xdr:col>0</xdr:col>
      <xdr:colOff>803131</xdr:colOff>
      <xdr:row>0</xdr:row>
      <xdr:rowOff>201419</xdr:rowOff>
    </xdr:from>
    <xdr:to>
      <xdr:col>1</xdr:col>
      <xdr:colOff>1238249</xdr:colOff>
      <xdr:row>1</xdr:row>
      <xdr:rowOff>258505</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03131" y="201419"/>
          <a:ext cx="1673368" cy="1200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0.03428</cdr:x>
      <cdr:y>0.94232</cdr:y>
    </cdr:from>
    <cdr:to>
      <cdr:x>0.52036</cdr:x>
      <cdr:y>1</cdr:y>
    </cdr:to>
    <cdr:sp macro="" textlink="">
      <cdr:nvSpPr>
        <cdr:cNvPr id="2" name="CuadroTexto 1"/>
        <cdr:cNvSpPr txBox="1"/>
      </cdr:nvSpPr>
      <cdr:spPr>
        <a:xfrm xmlns:a="http://schemas.openxmlformats.org/drawingml/2006/main">
          <a:off x="656002" y="8551297"/>
          <a:ext cx="9301954" cy="5234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400" b="1"/>
            <a:t>Fuente:</a:t>
          </a:r>
          <a:r>
            <a:rPr lang="es-ES" sz="2400" b="1" baseline="0"/>
            <a:t> </a:t>
          </a:r>
          <a:r>
            <a:rPr lang="es-ES" sz="2400" baseline="0"/>
            <a:t>SISALRIL</a:t>
          </a:r>
          <a:endParaRPr lang="es-ES" sz="2400"/>
        </a:p>
      </cdr:txBody>
    </cdr: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779318</xdr:colOff>
      <xdr:row>0</xdr:row>
      <xdr:rowOff>294408</xdr:rowOff>
    </xdr:from>
    <xdr:to>
      <xdr:col>1</xdr:col>
      <xdr:colOff>554182</xdr:colOff>
      <xdr:row>1</xdr:row>
      <xdr:rowOff>280456</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79318" y="294408"/>
          <a:ext cx="1298864" cy="9731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22</xdr:row>
      <xdr:rowOff>373329</xdr:rowOff>
    </xdr:from>
    <xdr:to>
      <xdr:col>11</xdr:col>
      <xdr:colOff>1524000</xdr:colOff>
      <xdr:row>42</xdr:row>
      <xdr:rowOff>179365</xdr:rowOff>
    </xdr:to>
    <xdr:graphicFrame macro="">
      <xdr:nvGraphicFramePr>
        <xdr:cNvPr id="3" name="Gráfico 2">
          <a:extLst>
            <a:ext uri="{FF2B5EF4-FFF2-40B4-BE49-F238E27FC236}">
              <a16:creationId xmlns:a16="http://schemas.microsoft.com/office/drawing/2014/main" id="{00000000-0008-0000-1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2.xml><?xml version="1.0" encoding="utf-8"?>
<c:userShapes xmlns:c="http://schemas.openxmlformats.org/drawingml/2006/chart">
  <cdr:relSizeAnchor xmlns:cdr="http://schemas.openxmlformats.org/drawingml/2006/chartDrawing">
    <cdr:from>
      <cdr:x>0.02418</cdr:x>
      <cdr:y>0.91862</cdr:y>
    </cdr:from>
    <cdr:to>
      <cdr:x>0.63272</cdr:x>
      <cdr:y>0.97308</cdr:y>
    </cdr:to>
    <cdr:sp macro="" textlink="">
      <cdr:nvSpPr>
        <cdr:cNvPr id="2" name="7 CuadroTexto">
          <a:extLst xmlns:a="http://schemas.openxmlformats.org/drawingml/2006/main">
            <a:ext uri="{FF2B5EF4-FFF2-40B4-BE49-F238E27FC236}">
              <a16:creationId xmlns:a16="http://schemas.microsoft.com/office/drawing/2014/main" id="{00000000-0008-0000-1B00-000008000000}"/>
            </a:ext>
          </a:extLst>
        </cdr:cNvPr>
        <cdr:cNvSpPr txBox="1"/>
      </cdr:nvSpPr>
      <cdr:spPr>
        <a:xfrm xmlns:a="http://schemas.openxmlformats.org/drawingml/2006/main">
          <a:off x="386454" y="9112533"/>
          <a:ext cx="9727363" cy="540236"/>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US" sz="2000" b="1"/>
            <a:t>Fuente: </a:t>
          </a:r>
          <a:r>
            <a:rPr lang="en-US" sz="2000"/>
            <a:t>Superintendencia de Salud y Riesgos Laborales (SISALRIL)</a:t>
          </a:r>
        </a:p>
      </cdr:txBody>
    </cdr:sp>
  </cdr:relSizeAnchor>
</c:userShapes>
</file>

<file path=xl/drawings/drawing33.xml><?xml version="1.0" encoding="utf-8"?>
<xdr:wsDr xmlns:xdr="http://schemas.openxmlformats.org/drawingml/2006/spreadsheetDrawing" xmlns:a="http://schemas.openxmlformats.org/drawingml/2006/main">
  <xdr:twoCellAnchor>
    <xdr:from>
      <xdr:col>0</xdr:col>
      <xdr:colOff>513069</xdr:colOff>
      <xdr:row>10</xdr:row>
      <xdr:rowOff>40819</xdr:rowOff>
    </xdr:from>
    <xdr:to>
      <xdr:col>12</xdr:col>
      <xdr:colOff>92849</xdr:colOff>
      <xdr:row>29</xdr:row>
      <xdr:rowOff>165686</xdr:rowOff>
    </xdr:to>
    <xdr:sp macro="" textlink="">
      <xdr:nvSpPr>
        <xdr:cNvPr id="3" name="2 CuadroTexto">
          <a:extLst>
            <a:ext uri="{FF2B5EF4-FFF2-40B4-BE49-F238E27FC236}">
              <a16:creationId xmlns:a16="http://schemas.microsoft.com/office/drawing/2014/main" id="{00000000-0008-0000-2600-000003000000}"/>
            </a:ext>
          </a:extLst>
        </xdr:cNvPr>
        <xdr:cNvSpPr txBox="1"/>
      </xdr:nvSpPr>
      <xdr:spPr>
        <a:xfrm>
          <a:off x="513069" y="1945819"/>
          <a:ext cx="8925486" cy="37443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endParaRPr lang="es-ES" sz="5400" b="1" baseline="0">
            <a:solidFill>
              <a:srgbClr val="0070C0"/>
            </a:solidFill>
            <a:effectLst/>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es-DO" sz="4000" b="1" baseline="0">
              <a:solidFill>
                <a:schemeClr val="accent3">
                  <a:lumMod val="75000"/>
                </a:schemeClr>
              </a:solidFill>
              <a:effectLst/>
              <a:latin typeface="+mn-lt"/>
              <a:ea typeface="+mn-ea"/>
              <a:cs typeface="+mn-cs"/>
            </a:rPr>
            <a:t>Afiliación Régimen Subsidiado (RS)</a:t>
          </a:r>
          <a:endParaRPr lang="es-DO" sz="3600" b="1">
            <a:solidFill>
              <a:schemeClr val="accent3">
                <a:lumMod val="75000"/>
              </a:schemeClr>
            </a:solidFill>
          </a:endParaRPr>
        </a:p>
      </xdr:txBody>
    </xdr:sp>
    <xdr:clientData/>
  </xdr:twoCellAnchor>
  <xdr:twoCellAnchor editAs="oneCell">
    <xdr:from>
      <xdr:col>0</xdr:col>
      <xdr:colOff>566457</xdr:colOff>
      <xdr:row>1</xdr:row>
      <xdr:rowOff>123265</xdr:rowOff>
    </xdr:from>
    <xdr:to>
      <xdr:col>2</xdr:col>
      <xdr:colOff>185457</xdr:colOff>
      <xdr:row>6</xdr:row>
      <xdr:rowOff>22412</xdr:rowOff>
    </xdr:to>
    <xdr:pic>
      <xdr:nvPicPr>
        <xdr:cNvPr id="4" name="5 Imagen" descr="logo_2x4.bmp">
          <a:extLst>
            <a:ext uri="{FF2B5EF4-FFF2-40B4-BE49-F238E27FC236}">
              <a16:creationId xmlns:a16="http://schemas.microsoft.com/office/drawing/2014/main" id="{00000000-0008-0000-2600-000004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2559" t="9000" r="18057" b="25441"/>
        <a:stretch/>
      </xdr:blipFill>
      <xdr:spPr bwMode="auto">
        <a:xfrm>
          <a:off x="566457" y="313765"/>
          <a:ext cx="1162050" cy="8516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1</xdr:rowOff>
    </xdr:from>
    <xdr:to>
      <xdr:col>10</xdr:col>
      <xdr:colOff>0</xdr:colOff>
      <xdr:row>4</xdr:row>
      <xdr:rowOff>0</xdr:rowOff>
    </xdr:to>
    <xdr:sp macro="" textlink="">
      <xdr:nvSpPr>
        <xdr:cNvPr id="4" name="3 Rectángulo redondeado">
          <a:extLst>
            <a:ext uri="{FF2B5EF4-FFF2-40B4-BE49-F238E27FC236}">
              <a16:creationId xmlns:a16="http://schemas.microsoft.com/office/drawing/2014/main" id="{00000000-0008-0000-2000-000004000000}"/>
            </a:ext>
          </a:extLst>
        </xdr:cNvPr>
        <xdr:cNvSpPr/>
      </xdr:nvSpPr>
      <xdr:spPr>
        <a:xfrm>
          <a:off x="0" y="1"/>
          <a:ext cx="23860125" cy="161925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4400" b="1">
              <a:solidFill>
                <a:schemeClr val="lt1"/>
              </a:solidFill>
              <a:effectLst/>
              <a:latin typeface="+mn-lt"/>
              <a:ea typeface="+mn-ea"/>
              <a:cs typeface="+mn-cs"/>
            </a:rPr>
            <a:t>Sistema</a:t>
          </a:r>
          <a:r>
            <a:rPr lang="es-DO" sz="4400" b="1" baseline="0">
              <a:solidFill>
                <a:schemeClr val="lt1"/>
              </a:solidFill>
              <a:effectLst/>
              <a:latin typeface="+mn-lt"/>
              <a:ea typeface="+mn-ea"/>
              <a:cs typeface="+mn-cs"/>
            </a:rPr>
            <a:t> Dominicano de Seguridad Social (SDSS)</a:t>
          </a:r>
        </a:p>
        <a:p>
          <a:pPr algn="ctr" eaLnBrk="1" fontAlgn="auto" latinLnBrk="0" hangingPunct="1"/>
          <a:r>
            <a:rPr lang="es-DO" sz="4400" b="1">
              <a:solidFill>
                <a:schemeClr val="lt1"/>
              </a:solidFill>
              <a:effectLst/>
              <a:latin typeface="+mn-lt"/>
              <a:ea typeface="+mn-ea"/>
              <a:cs typeface="+mn-cs"/>
            </a:rPr>
            <a:t>Afiliación al Seguro</a:t>
          </a:r>
          <a:r>
            <a:rPr lang="es-DO" sz="4400" b="1" baseline="0">
              <a:solidFill>
                <a:schemeClr val="lt1"/>
              </a:solidFill>
              <a:effectLst/>
              <a:latin typeface="+mn-lt"/>
              <a:ea typeface="+mn-ea"/>
              <a:cs typeface="+mn-cs"/>
            </a:rPr>
            <a:t> Familiar de Salud del Régimen Subsidiado (RS)</a:t>
          </a:r>
          <a:endParaRPr lang="es-DO" sz="8000">
            <a:effectLst/>
          </a:endParaRPr>
        </a:p>
      </xdr:txBody>
    </xdr:sp>
    <xdr:clientData/>
  </xdr:twoCellAnchor>
  <xdr:twoCellAnchor editAs="oneCell">
    <xdr:from>
      <xdr:col>0</xdr:col>
      <xdr:colOff>488857</xdr:colOff>
      <xdr:row>0</xdr:row>
      <xdr:rowOff>257736</xdr:rowOff>
    </xdr:from>
    <xdr:to>
      <xdr:col>0</xdr:col>
      <xdr:colOff>1996388</xdr:colOff>
      <xdr:row>2</xdr:row>
      <xdr:rowOff>814387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0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88857" y="257736"/>
          <a:ext cx="1507531" cy="100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89646</xdr:colOff>
      <xdr:row>22</xdr:row>
      <xdr:rowOff>201704</xdr:rowOff>
    </xdr:from>
    <xdr:to>
      <xdr:col>12</xdr:col>
      <xdr:colOff>695324</xdr:colOff>
      <xdr:row>52</xdr:row>
      <xdr:rowOff>152399</xdr:rowOff>
    </xdr:to>
    <xdr:graphicFrame macro="">
      <xdr:nvGraphicFramePr>
        <xdr:cNvPr id="5" name="4 Gráfico">
          <a:extLst>
            <a:ext uri="{FF2B5EF4-FFF2-40B4-BE49-F238E27FC236}">
              <a16:creationId xmlns:a16="http://schemas.microsoft.com/office/drawing/2014/main" id="{00000000-0008-0000-2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378696</xdr:colOff>
      <xdr:row>0</xdr:row>
      <xdr:rowOff>171728</xdr:rowOff>
    </xdr:from>
    <xdr:to>
      <xdr:col>1</xdr:col>
      <xdr:colOff>1199692</xdr:colOff>
      <xdr:row>1</xdr:row>
      <xdr:rowOff>168088</xdr:rowOff>
    </xdr:to>
    <xdr:pic>
      <xdr:nvPicPr>
        <xdr:cNvPr id="9" name="8 Imagen" descr="Logo_2x4.bmp">
          <a:hlinkClick xmlns:r="http://schemas.openxmlformats.org/officeDocument/2006/relationships" r:id="rId2"/>
          <a:extLst>
            <a:ext uri="{FF2B5EF4-FFF2-40B4-BE49-F238E27FC236}">
              <a16:creationId xmlns:a16="http://schemas.microsoft.com/office/drawing/2014/main" id="{00000000-0008-0000-2100-000009000000}"/>
            </a:ext>
          </a:extLst>
        </xdr:cNvPr>
        <xdr:cNvPicPr>
          <a:picLocks noChangeAspect="1"/>
        </xdr:cNvPicPr>
      </xdr:nvPicPr>
      <xdr:blipFill>
        <a:blip xmlns:r="http://schemas.openxmlformats.org/officeDocument/2006/relationships" r:embed="rId3"/>
        <a:stretch>
          <a:fillRect/>
        </a:stretch>
      </xdr:blipFill>
      <xdr:spPr>
        <a:xfrm>
          <a:off x="378696" y="171728"/>
          <a:ext cx="823797" cy="612684"/>
        </a:xfrm>
        <a:prstGeom prst="rect">
          <a:avLst/>
        </a:prstGeom>
        <a:ln>
          <a:noFill/>
        </a:ln>
        <a:effectLst>
          <a:outerShdw blurRad="190500" algn="tl" rotWithShape="0">
            <a:srgbClr val="000000">
              <a:alpha val="70000"/>
            </a:srgbClr>
          </a:outerShdw>
        </a:effectLst>
      </xdr:spPr>
    </xdr:pic>
    <xdr:clientData/>
  </xdr:twoCellAnchor>
</xdr:wsDr>
</file>

<file path=xl/drawings/drawing36.xml><?xml version="1.0" encoding="utf-8"?>
<c:userShapes xmlns:c="http://schemas.openxmlformats.org/drawingml/2006/chart">
  <cdr:relSizeAnchor xmlns:cdr="http://schemas.openxmlformats.org/drawingml/2006/chartDrawing">
    <cdr:from>
      <cdr:x>0.05926</cdr:x>
      <cdr:y>0.92759</cdr:y>
    </cdr:from>
    <cdr:to>
      <cdr:x>0.65121</cdr:x>
      <cdr:y>0.98582</cdr:y>
    </cdr:to>
    <cdr:sp macro="" textlink="">
      <cdr:nvSpPr>
        <cdr:cNvPr id="2" name="CuadroTexto 1"/>
        <cdr:cNvSpPr txBox="1"/>
      </cdr:nvSpPr>
      <cdr:spPr>
        <a:xfrm xmlns:a="http://schemas.openxmlformats.org/drawingml/2006/main">
          <a:off x="658800" y="5132055"/>
          <a:ext cx="6580200" cy="322152"/>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600" b="1"/>
            <a:t>Fuente:</a:t>
          </a:r>
          <a:r>
            <a:rPr lang="es-ES" sz="1600" b="1" baseline="0"/>
            <a:t> </a:t>
          </a:r>
          <a:r>
            <a:rPr lang="es-ES" sz="1600" baseline="0"/>
            <a:t>SISALRIL</a:t>
          </a:r>
          <a:endParaRPr lang="es-ES" sz="1600"/>
        </a:p>
      </cdr:txBody>
    </cdr:sp>
  </cdr:relSizeAnchor>
</c:userShapes>
</file>

<file path=xl/drawings/drawing37.xml><?xml version="1.0" encoding="utf-8"?>
<xdr:wsDr xmlns:xdr="http://schemas.openxmlformats.org/drawingml/2006/spreadsheetDrawing" xmlns:a="http://schemas.openxmlformats.org/drawingml/2006/main">
  <xdr:twoCellAnchor editAs="oneCell">
    <xdr:from>
      <xdr:col>1</xdr:col>
      <xdr:colOff>207006</xdr:colOff>
      <xdr:row>0</xdr:row>
      <xdr:rowOff>315785</xdr:rowOff>
    </xdr:from>
    <xdr:to>
      <xdr:col>1</xdr:col>
      <xdr:colOff>1334082</xdr:colOff>
      <xdr:row>0</xdr:row>
      <xdr:rowOff>1162484</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07006" y="315785"/>
          <a:ext cx="1127076" cy="844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0</xdr:colOff>
      <xdr:row>0</xdr:row>
      <xdr:rowOff>0</xdr:rowOff>
    </xdr:to>
    <xdr:sp macro="" textlink="">
      <xdr:nvSpPr>
        <xdr:cNvPr id="110403" name="Gráfico 5">
          <a:extLst>
            <a:ext uri="{FF2B5EF4-FFF2-40B4-BE49-F238E27FC236}">
              <a16:creationId xmlns:a16="http://schemas.microsoft.com/office/drawing/2014/main" id="{00000000-0008-0000-2200-000043AF0100}"/>
            </a:ext>
          </a:extLst>
        </xdr:cNvPr>
        <xdr:cNvSpPr>
          <a:spLocks noChangeArrowheads="1"/>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xdr:col>
      <xdr:colOff>95250</xdr:colOff>
      <xdr:row>23</xdr:row>
      <xdr:rowOff>9525</xdr:rowOff>
    </xdr:from>
    <xdr:to>
      <xdr:col>9</xdr:col>
      <xdr:colOff>333375</xdr:colOff>
      <xdr:row>49</xdr:row>
      <xdr:rowOff>119062</xdr:rowOff>
    </xdr:to>
    <xdr:graphicFrame macro="">
      <xdr:nvGraphicFramePr>
        <xdr:cNvPr id="2" name="Gráfico 1">
          <a:extLst>
            <a:ext uri="{FF2B5EF4-FFF2-40B4-BE49-F238E27FC236}">
              <a16:creationId xmlns:a16="http://schemas.microsoft.com/office/drawing/2014/main" id="{00000000-0008-0000-2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680357</xdr:colOff>
      <xdr:row>13</xdr:row>
      <xdr:rowOff>40820</xdr:rowOff>
    </xdr:from>
    <xdr:to>
      <xdr:col>12</xdr:col>
      <xdr:colOff>81641</xdr:colOff>
      <xdr:row>30</xdr:row>
      <xdr:rowOff>13605</xdr:rowOff>
    </xdr:to>
    <xdr:sp macro="" textlink="">
      <xdr:nvSpPr>
        <xdr:cNvPr id="3" name="2 CuadroTexto">
          <a:extLst>
            <a:ext uri="{FF2B5EF4-FFF2-40B4-BE49-F238E27FC236}">
              <a16:creationId xmlns:a16="http://schemas.microsoft.com/office/drawing/2014/main" id="{00000000-0008-0000-2300-000003000000}"/>
            </a:ext>
          </a:extLst>
        </xdr:cNvPr>
        <xdr:cNvSpPr txBox="1"/>
      </xdr:nvSpPr>
      <xdr:spPr>
        <a:xfrm>
          <a:off x="680357" y="2517320"/>
          <a:ext cx="9552213" cy="32112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Afiliación de los Regímenes Especiales</a:t>
          </a:r>
          <a:r>
            <a:rPr lang="es-DO" sz="4800" b="1" i="0" baseline="0">
              <a:solidFill>
                <a:schemeClr val="accent3">
                  <a:lumMod val="50000"/>
                </a:schemeClr>
              </a:solidFill>
              <a:latin typeface="+mn-lt"/>
              <a:ea typeface="+mn-ea"/>
              <a:cs typeface="+mn-cs"/>
            </a:rPr>
            <a:t> </a:t>
          </a:r>
        </a:p>
        <a:p>
          <a:pPr marL="0" marR="0" indent="0" algn="ctr" defTabSz="914400" eaLnBrk="1" fontAlgn="auto" latinLnBrk="0" hangingPunct="1">
            <a:lnSpc>
              <a:spcPct val="100000"/>
            </a:lnSpc>
            <a:spcBef>
              <a:spcPts val="0"/>
            </a:spcBef>
            <a:spcAft>
              <a:spcPts val="0"/>
            </a:spcAft>
            <a:buClrTx/>
            <a:buSzTx/>
            <a:buFontTx/>
            <a:buNone/>
            <a:tabLst/>
            <a:defRPr/>
          </a:pPr>
          <a:r>
            <a:rPr lang="es-DO" sz="4800" b="1" i="0">
              <a:solidFill>
                <a:schemeClr val="accent3">
                  <a:lumMod val="50000"/>
                </a:schemeClr>
              </a:solidFill>
              <a:latin typeface="+mn-lt"/>
              <a:ea typeface="+mn-ea"/>
              <a:cs typeface="+mn-cs"/>
            </a:rPr>
            <a:t>de Salud para Pensionados </a:t>
          </a:r>
        </a:p>
      </xdr:txBody>
    </xdr:sp>
    <xdr:clientData/>
  </xdr:twoCellAnchor>
  <xdr:twoCellAnchor editAs="oneCell">
    <xdr:from>
      <xdr:col>0</xdr:col>
      <xdr:colOff>459442</xdr:colOff>
      <xdr:row>1</xdr:row>
      <xdr:rowOff>112059</xdr:rowOff>
    </xdr:from>
    <xdr:to>
      <xdr:col>1</xdr:col>
      <xdr:colOff>643310</xdr:colOff>
      <xdr:row>5</xdr:row>
      <xdr:rowOff>54429</xdr:rowOff>
    </xdr:to>
    <xdr:pic>
      <xdr:nvPicPr>
        <xdr:cNvPr id="4" name="5 Imagen" descr="logo_2x4.bmp">
          <a:hlinkClick xmlns:r="http://schemas.openxmlformats.org/officeDocument/2006/relationships" r:id="rId1"/>
          <a:extLst>
            <a:ext uri="{FF2B5EF4-FFF2-40B4-BE49-F238E27FC236}">
              <a16:creationId xmlns:a16="http://schemas.microsoft.com/office/drawing/2014/main" id="{00000000-0008-0000-23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23659" t="12173" r="20395" b="25099"/>
        <a:stretch/>
      </xdr:blipFill>
      <xdr:spPr bwMode="auto">
        <a:xfrm>
          <a:off x="459442" y="302559"/>
          <a:ext cx="945868" cy="7043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9525</xdr:colOff>
      <xdr:row>4</xdr:row>
      <xdr:rowOff>76200</xdr:rowOff>
    </xdr:to>
    <xdr:sp macro="" textlink="">
      <xdr:nvSpPr>
        <xdr:cNvPr id="4" name="3 Rectángulo redondeado">
          <a:extLst>
            <a:ext uri="{FF2B5EF4-FFF2-40B4-BE49-F238E27FC236}">
              <a16:creationId xmlns:a16="http://schemas.microsoft.com/office/drawing/2014/main" id="{00000000-0008-0000-2400-000004000000}"/>
            </a:ext>
          </a:extLst>
        </xdr:cNvPr>
        <xdr:cNvSpPr/>
      </xdr:nvSpPr>
      <xdr:spPr>
        <a:xfrm>
          <a:off x="0" y="0"/>
          <a:ext cx="9953625" cy="8382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2000" b="1" baseline="0">
              <a:solidFill>
                <a:schemeClr val="lt1"/>
              </a:solidFill>
              <a:effectLst/>
              <a:latin typeface="+mn-lt"/>
              <a:ea typeface="+mn-ea"/>
              <a:cs typeface="+mn-cs"/>
            </a:rPr>
            <a:t>Sistema Dominicano de Seguridad Social (SDSS)</a:t>
          </a:r>
          <a:endParaRPr lang="es-ES" sz="2000">
            <a:effectLst/>
          </a:endParaRPr>
        </a:p>
        <a:p>
          <a:pPr algn="ctr" eaLnBrk="1" fontAlgn="auto" latinLnBrk="0" hangingPunct="1"/>
          <a:r>
            <a:rPr lang="es-DO" sz="2000" b="1" i="0">
              <a:solidFill>
                <a:schemeClr val="lt1"/>
              </a:solidFill>
              <a:effectLst/>
              <a:latin typeface="+mn-lt"/>
              <a:ea typeface="+mn-ea"/>
              <a:cs typeface="+mn-cs"/>
            </a:rPr>
            <a:t>Afiliación de los Regímenes Especiales de Salud para Pensionados </a:t>
          </a:r>
          <a:endParaRPr lang="es-DO" sz="2000">
            <a:effectLst/>
          </a:endParaRPr>
        </a:p>
      </xdr:txBody>
    </xdr:sp>
    <xdr:clientData/>
  </xdr:twoCellAnchor>
  <xdr:twoCellAnchor editAs="oneCell">
    <xdr:from>
      <xdr:col>0</xdr:col>
      <xdr:colOff>342902</xdr:colOff>
      <xdr:row>0</xdr:row>
      <xdr:rowOff>131669</xdr:rowOff>
    </xdr:from>
    <xdr:to>
      <xdr:col>1</xdr:col>
      <xdr:colOff>293652</xdr:colOff>
      <xdr:row>3</xdr:row>
      <xdr:rowOff>57150</xdr:rowOff>
    </xdr:to>
    <xdr:pic>
      <xdr:nvPicPr>
        <xdr:cNvPr id="5" name="5 Imagen" descr="logo_2x4.bmp">
          <a:hlinkClick xmlns:r="http://schemas.openxmlformats.org/officeDocument/2006/relationships" r:id="rId1"/>
          <a:extLst>
            <a:ext uri="{FF2B5EF4-FFF2-40B4-BE49-F238E27FC236}">
              <a16:creationId xmlns:a16="http://schemas.microsoft.com/office/drawing/2014/main" id="{00000000-0008-0000-24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7776" t="11446" r="4642" b="15888"/>
        <a:stretch/>
      </xdr:blipFill>
      <xdr:spPr bwMode="auto">
        <a:xfrm>
          <a:off x="342902" y="131669"/>
          <a:ext cx="712750" cy="49698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6</xdr:col>
      <xdr:colOff>762000</xdr:colOff>
      <xdr:row>42</xdr:row>
      <xdr:rowOff>841375</xdr:rowOff>
    </xdr:from>
    <xdr:to>
      <xdr:col>6</xdr:col>
      <xdr:colOff>807719</xdr:colOff>
      <xdr:row>43</xdr:row>
      <xdr:rowOff>79375</xdr:rowOff>
    </xdr:to>
    <xdr:sp macro="" textlink="">
      <xdr:nvSpPr>
        <xdr:cNvPr id="6" name="5 CuadroTexto">
          <a:extLst>
            <a:ext uri="{FF2B5EF4-FFF2-40B4-BE49-F238E27FC236}">
              <a16:creationId xmlns:a16="http://schemas.microsoft.com/office/drawing/2014/main" id="{00000000-0008-0000-0900-000006000000}"/>
            </a:ext>
          </a:extLst>
        </xdr:cNvPr>
        <xdr:cNvSpPr txBox="1"/>
      </xdr:nvSpPr>
      <xdr:spPr>
        <a:xfrm>
          <a:off x="8096250" y="2974022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1</xdr:row>
      <xdr:rowOff>432954</xdr:rowOff>
    </xdr:to>
    <xdr:sp macro="" textlink="">
      <xdr:nvSpPr>
        <xdr:cNvPr id="8" name="6 Rectángulo redondeado">
          <a:extLst>
            <a:ext uri="{FF2B5EF4-FFF2-40B4-BE49-F238E27FC236}">
              <a16:creationId xmlns:a16="http://schemas.microsoft.com/office/drawing/2014/main" id="{00000000-0008-0000-0900-000008000000}"/>
            </a:ext>
          </a:extLst>
        </xdr:cNvPr>
        <xdr:cNvSpPr/>
      </xdr:nvSpPr>
      <xdr:spPr>
        <a:xfrm>
          <a:off x="0" y="0"/>
          <a:ext cx="20054454" cy="1558636"/>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4000">
            <a:effectLst/>
            <a:latin typeface="Arial" panose="020B0604020202020204" pitchFamily="34" charset="0"/>
            <a:cs typeface="Arial" panose="020B0604020202020204" pitchFamily="34" charset="0"/>
          </a:endParaRPr>
        </a:p>
      </xdr:txBody>
    </xdr:sp>
    <xdr:clientData/>
  </xdr:twoCellAnchor>
  <xdr:twoCellAnchor editAs="oneCell">
    <xdr:from>
      <xdr:col>0</xdr:col>
      <xdr:colOff>381000</xdr:colOff>
      <xdr:row>0</xdr:row>
      <xdr:rowOff>235962</xdr:rowOff>
    </xdr:from>
    <xdr:to>
      <xdr:col>0</xdr:col>
      <xdr:colOff>1610591</xdr:colOff>
      <xdr:row>1</xdr:row>
      <xdr:rowOff>6358</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9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5962"/>
          <a:ext cx="1229591" cy="8895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116583</xdr:colOff>
      <xdr:row>0</xdr:row>
      <xdr:rowOff>262866</xdr:rowOff>
    </xdr:from>
    <xdr:to>
      <xdr:col>0</xdr:col>
      <xdr:colOff>868446</xdr:colOff>
      <xdr:row>1</xdr:row>
      <xdr:rowOff>129669</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25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6583" y="262866"/>
          <a:ext cx="751863" cy="5615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25</xdr:row>
      <xdr:rowOff>0</xdr:rowOff>
    </xdr:from>
    <xdr:to>
      <xdr:col>6</xdr:col>
      <xdr:colOff>625928</xdr:colOff>
      <xdr:row>51</xdr:row>
      <xdr:rowOff>68034</xdr:rowOff>
    </xdr:to>
    <xdr:graphicFrame macro="">
      <xdr:nvGraphicFramePr>
        <xdr:cNvPr id="2" name="Gráfico 1">
          <a:extLst>
            <a:ext uri="{FF2B5EF4-FFF2-40B4-BE49-F238E27FC236}">
              <a16:creationId xmlns:a16="http://schemas.microsoft.com/office/drawing/2014/main" id="{00000000-0008-0000-2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367393</xdr:colOff>
      <xdr:row>49</xdr:row>
      <xdr:rowOff>204107</xdr:rowOff>
    </xdr:from>
    <xdr:to>
      <xdr:col>6</xdr:col>
      <xdr:colOff>602796</xdr:colOff>
      <xdr:row>50</xdr:row>
      <xdr:rowOff>121104</xdr:rowOff>
    </xdr:to>
    <xdr:sp macro="" textlink="">
      <xdr:nvSpPr>
        <xdr:cNvPr id="5" name="4 CuadroTexto">
          <a:extLst>
            <a:ext uri="{FF2B5EF4-FFF2-40B4-BE49-F238E27FC236}">
              <a16:creationId xmlns:a16="http://schemas.microsoft.com/office/drawing/2014/main" id="{00000000-0008-0000-2500-000005000000}"/>
            </a:ext>
          </a:extLst>
        </xdr:cNvPr>
        <xdr:cNvSpPr txBox="1"/>
      </xdr:nvSpPr>
      <xdr:spPr>
        <a:xfrm>
          <a:off x="367393" y="10831286"/>
          <a:ext cx="7066189" cy="28438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wrap="square"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r>
            <a:rPr lang="en-US" sz="1200" b="1">
              <a:latin typeface="Arial" panose="020B0604020202020204" pitchFamily="34" charset="0"/>
              <a:cs typeface="Arial" panose="020B0604020202020204" pitchFamily="34" charset="0"/>
            </a:rPr>
            <a:t>Fuente: </a:t>
          </a:r>
          <a:r>
            <a:rPr lang="en-US" sz="1200">
              <a:latin typeface="Arial" panose="020B0604020202020204" pitchFamily="34" charset="0"/>
              <a:cs typeface="Arial" panose="020B0604020202020204" pitchFamily="34" charset="0"/>
            </a:rPr>
            <a:t>Superintendencia de Salud y Riesgos Laborales (SISALRIL)</a:t>
          </a:r>
          <a:endParaRPr lang="en-US" sz="1600">
            <a:latin typeface="Arial" panose="020B0604020202020204" pitchFamily="34" charset="0"/>
            <a:cs typeface="Arial" panose="020B0604020202020204" pitchFamily="34" charset="0"/>
          </a:endParaRP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155863</xdr:colOff>
      <xdr:row>13</xdr:row>
      <xdr:rowOff>155863</xdr:rowOff>
    </xdr:from>
    <xdr:to>
      <xdr:col>15</xdr:col>
      <xdr:colOff>554181</xdr:colOff>
      <xdr:row>40</xdr:row>
      <xdr:rowOff>17318</xdr:rowOff>
    </xdr:to>
    <xdr:sp macro="" textlink="">
      <xdr:nvSpPr>
        <xdr:cNvPr id="3" name="2 CuadroTexto">
          <a:extLst>
            <a:ext uri="{FF2B5EF4-FFF2-40B4-BE49-F238E27FC236}">
              <a16:creationId xmlns:a16="http://schemas.microsoft.com/office/drawing/2014/main" id="{00000000-0008-0000-2700-000003000000}"/>
            </a:ext>
          </a:extLst>
        </xdr:cNvPr>
        <xdr:cNvSpPr txBox="1"/>
      </xdr:nvSpPr>
      <xdr:spPr>
        <a:xfrm>
          <a:off x="155863" y="2632363"/>
          <a:ext cx="11914909" cy="5004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DO" sz="4800" b="1">
              <a:solidFill>
                <a:schemeClr val="accent3">
                  <a:lumMod val="50000"/>
                </a:schemeClr>
              </a:solidFill>
              <a:latin typeface="+mn-lt"/>
              <a:ea typeface="+mn-ea"/>
              <a:cs typeface="+mn-cs"/>
            </a:rPr>
            <a:t>Afiliación del </a:t>
          </a:r>
          <a:r>
            <a:rPr lang="es-DO" sz="4800" b="1">
              <a:solidFill>
                <a:schemeClr val="accent3">
                  <a:lumMod val="50000"/>
                </a:schemeClr>
              </a:solidFill>
            </a:rPr>
            <a:t>Seguro de Vejez, Discapacidad y Sobrevivencia (SVDS)</a:t>
          </a:r>
          <a:r>
            <a:rPr lang="es-DO" sz="4800" b="1" baseline="0">
              <a:solidFill>
                <a:schemeClr val="accent3">
                  <a:lumMod val="50000"/>
                </a:schemeClr>
              </a:solidFill>
            </a:rPr>
            <a:t> </a:t>
          </a:r>
        </a:p>
        <a:p>
          <a:pPr algn="ctr"/>
          <a:r>
            <a:rPr lang="es-DO" sz="4800" b="1">
              <a:solidFill>
                <a:schemeClr val="accent3">
                  <a:lumMod val="50000"/>
                </a:schemeClr>
              </a:solidFill>
            </a:rPr>
            <a:t>del Régimen Contributivo (RC)</a:t>
          </a:r>
        </a:p>
      </xdr:txBody>
    </xdr:sp>
    <xdr:clientData/>
  </xdr:twoCellAnchor>
  <xdr:twoCellAnchor editAs="oneCell">
    <xdr:from>
      <xdr:col>0</xdr:col>
      <xdr:colOff>311728</xdr:colOff>
      <xdr:row>1</xdr:row>
      <xdr:rowOff>17318</xdr:rowOff>
    </xdr:from>
    <xdr:to>
      <xdr:col>3</xdr:col>
      <xdr:colOff>311728</xdr:colOff>
      <xdr:row>8</xdr:row>
      <xdr:rowOff>23887</xdr:rowOff>
    </xdr:to>
    <xdr:pic>
      <xdr:nvPicPr>
        <xdr:cNvPr id="5" name="6 Imagen" descr="logo_2x4.bmp">
          <a:extLst>
            <a:ext uri="{FF2B5EF4-FFF2-40B4-BE49-F238E27FC236}">
              <a16:creationId xmlns:a16="http://schemas.microsoft.com/office/drawing/2014/main" id="{00000000-0008-0000-27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36" t="11230" r="5133" b="14526"/>
        <a:stretch/>
      </xdr:blipFill>
      <xdr:spPr bwMode="auto">
        <a:xfrm>
          <a:off x="311728" y="207818"/>
          <a:ext cx="2286000" cy="1340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11206</xdr:colOff>
      <xdr:row>4</xdr:row>
      <xdr:rowOff>235323</xdr:rowOff>
    </xdr:to>
    <xdr:sp macro="" textlink="">
      <xdr:nvSpPr>
        <xdr:cNvPr id="4" name="3 Rectángulo redondeado">
          <a:extLst>
            <a:ext uri="{FF2B5EF4-FFF2-40B4-BE49-F238E27FC236}">
              <a16:creationId xmlns:a16="http://schemas.microsoft.com/office/drawing/2014/main" id="{00000000-0008-0000-2800-000004000000}"/>
            </a:ext>
          </a:extLst>
        </xdr:cNvPr>
        <xdr:cNvSpPr/>
      </xdr:nvSpPr>
      <xdr:spPr>
        <a:xfrm>
          <a:off x="0" y="0"/>
          <a:ext cx="12830735" cy="997323"/>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Afiliación al Seguro de Vejez, Discapacidad y Sobrevivencia</a:t>
          </a:r>
          <a:r>
            <a:rPr lang="es-DO" sz="2800" b="1" baseline="0">
              <a:solidFill>
                <a:schemeClr val="lt1"/>
              </a:solidFill>
              <a:effectLst/>
              <a:latin typeface="+mn-lt"/>
              <a:ea typeface="+mn-ea"/>
              <a:cs typeface="+mn-cs"/>
            </a:rPr>
            <a:t> </a:t>
          </a:r>
          <a:r>
            <a:rPr lang="es-DO" sz="2800" b="1">
              <a:solidFill>
                <a:schemeClr val="lt1"/>
              </a:solidFill>
              <a:effectLst/>
              <a:latin typeface="+mn-lt"/>
              <a:ea typeface="+mn-ea"/>
              <a:cs typeface="+mn-cs"/>
            </a:rPr>
            <a:t>(SVDS)</a:t>
          </a:r>
          <a:endParaRPr lang="es-DO" sz="5400">
            <a:effectLst/>
          </a:endParaRPr>
        </a:p>
      </xdr:txBody>
    </xdr:sp>
    <xdr:clientData/>
  </xdr:twoCellAnchor>
  <xdr:twoCellAnchor editAs="oneCell">
    <xdr:from>
      <xdr:col>0</xdr:col>
      <xdr:colOff>179294</xdr:colOff>
      <xdr:row>0</xdr:row>
      <xdr:rowOff>156882</xdr:rowOff>
    </xdr:from>
    <xdr:to>
      <xdr:col>1</xdr:col>
      <xdr:colOff>190499</xdr:colOff>
      <xdr:row>4</xdr:row>
      <xdr:rowOff>108649</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28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9294" y="156882"/>
          <a:ext cx="998341" cy="71376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0</xdr:colOff>
      <xdr:row>4</xdr:row>
      <xdr:rowOff>247650</xdr:rowOff>
    </xdr:to>
    <xdr:sp macro="" textlink="">
      <xdr:nvSpPr>
        <xdr:cNvPr id="3" name="2 Rectángulo redondeado">
          <a:extLst>
            <a:ext uri="{FF2B5EF4-FFF2-40B4-BE49-F238E27FC236}">
              <a16:creationId xmlns:a16="http://schemas.microsoft.com/office/drawing/2014/main" id="{00000000-0008-0000-2900-000003000000}"/>
            </a:ext>
          </a:extLst>
        </xdr:cNvPr>
        <xdr:cNvSpPr/>
      </xdr:nvSpPr>
      <xdr:spPr>
        <a:xfrm>
          <a:off x="0" y="0"/>
          <a:ext cx="19545300" cy="1866900"/>
        </a:xfrm>
        <a:prstGeom prst="roundRect">
          <a:avLst/>
        </a:prstGeom>
        <a:solidFill>
          <a:schemeClr val="accent1">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200" b="1" baseline="0">
              <a:solidFill>
                <a:schemeClr val="lt1"/>
              </a:solidFill>
              <a:effectLst/>
              <a:latin typeface="+mn-lt"/>
              <a:ea typeface="+mn-ea"/>
              <a:cs typeface="+mn-cs"/>
            </a:rPr>
            <a:t>Sistema Dominicano de Seguridad Social (SDSS)</a:t>
          </a:r>
          <a:endParaRPr lang="es-DO" sz="3200" b="1" i="0">
            <a:solidFill>
              <a:schemeClr val="lt1"/>
            </a:solidFill>
            <a:effectLst/>
            <a:latin typeface="+mn-lt"/>
            <a:ea typeface="+mn-ea"/>
            <a:cs typeface="+mn-cs"/>
          </a:endParaRPr>
        </a:p>
        <a:p>
          <a:pPr algn="ctr"/>
          <a:r>
            <a:rPr lang="es-DO" sz="3200" b="1">
              <a:solidFill>
                <a:schemeClr val="lt1"/>
              </a:solidFill>
              <a:effectLst/>
              <a:latin typeface="+mn-lt"/>
              <a:ea typeface="+mn-ea"/>
              <a:cs typeface="+mn-cs"/>
            </a:rPr>
            <a:t>Afiliación al Seguro de Vejez, Discapacidad y Sobrevivencia</a:t>
          </a:r>
          <a:r>
            <a:rPr lang="es-DO" sz="3200" b="1" baseline="0">
              <a:solidFill>
                <a:schemeClr val="lt1"/>
              </a:solidFill>
              <a:effectLst/>
              <a:latin typeface="+mn-lt"/>
              <a:ea typeface="+mn-ea"/>
              <a:cs typeface="+mn-cs"/>
            </a:rPr>
            <a:t> </a:t>
          </a:r>
          <a:r>
            <a:rPr lang="es-DO" sz="3200" b="1">
              <a:solidFill>
                <a:schemeClr val="lt1"/>
              </a:solidFill>
              <a:effectLst/>
              <a:latin typeface="+mn-lt"/>
              <a:ea typeface="+mn-ea"/>
              <a:cs typeface="+mn-cs"/>
            </a:rPr>
            <a:t>(SVDS)</a:t>
          </a:r>
          <a:endParaRPr lang="es-DO" sz="3200">
            <a:effectLst/>
          </a:endParaRPr>
        </a:p>
      </xdr:txBody>
    </xdr:sp>
    <xdr:clientData/>
  </xdr:twoCellAnchor>
  <xdr:twoCellAnchor editAs="oneCell">
    <xdr:from>
      <xdr:col>0</xdr:col>
      <xdr:colOff>291353</xdr:colOff>
      <xdr:row>0</xdr:row>
      <xdr:rowOff>176893</xdr:rowOff>
    </xdr:from>
    <xdr:to>
      <xdr:col>1</xdr:col>
      <xdr:colOff>515407</xdr:colOff>
      <xdr:row>3</xdr:row>
      <xdr:rowOff>228292</xdr:rowOff>
    </xdr:to>
    <xdr:pic>
      <xdr:nvPicPr>
        <xdr:cNvPr id="4" name="1 Imagen" descr="Logo_2x4.bmp">
          <a:hlinkClick xmlns:r="http://schemas.openxmlformats.org/officeDocument/2006/relationships" r:id="rId1"/>
          <a:extLst>
            <a:ext uri="{FF2B5EF4-FFF2-40B4-BE49-F238E27FC236}">
              <a16:creationId xmlns:a16="http://schemas.microsoft.com/office/drawing/2014/main" id="{00000000-0008-0000-2900-000004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291353" y="176893"/>
          <a:ext cx="986054" cy="6164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3</xdr:row>
      <xdr:rowOff>0</xdr:rowOff>
    </xdr:from>
    <xdr:to>
      <xdr:col>10</xdr:col>
      <xdr:colOff>304800</xdr:colOff>
      <xdr:row>3</xdr:row>
      <xdr:rowOff>304800</xdr:rowOff>
    </xdr:to>
    <xdr:sp macro="" textlink="">
      <xdr:nvSpPr>
        <xdr:cNvPr id="45057" name="AutoShape 1" descr="Listo">
          <a:extLst>
            <a:ext uri="{FF2B5EF4-FFF2-40B4-BE49-F238E27FC236}">
              <a16:creationId xmlns:a16="http://schemas.microsoft.com/office/drawing/2014/main" id="{00000000-0008-0000-2F00-000001B00000}"/>
            </a:ext>
          </a:extLst>
        </xdr:cNvPr>
        <xdr:cNvSpPr>
          <a:spLocks noChangeAspect="1" noChangeArrowheads="1"/>
        </xdr:cNvSpPr>
      </xdr:nvSpPr>
      <xdr:spPr bwMode="auto">
        <a:xfrm>
          <a:off x="19764375" y="714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8" name="AutoShape 2" descr="Listo">
          <a:extLst>
            <a:ext uri="{FF2B5EF4-FFF2-40B4-BE49-F238E27FC236}">
              <a16:creationId xmlns:a16="http://schemas.microsoft.com/office/drawing/2014/main" id="{00000000-0008-0000-2F00-000002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10</xdr:col>
      <xdr:colOff>0</xdr:colOff>
      <xdr:row>5</xdr:row>
      <xdr:rowOff>0</xdr:rowOff>
    </xdr:from>
    <xdr:to>
      <xdr:col>10</xdr:col>
      <xdr:colOff>304800</xdr:colOff>
      <xdr:row>5</xdr:row>
      <xdr:rowOff>304800</xdr:rowOff>
    </xdr:to>
    <xdr:sp macro="" textlink="">
      <xdr:nvSpPr>
        <xdr:cNvPr id="45059" name="AutoShape 3" descr="Listo (@Listo24h) / X">
          <a:extLst>
            <a:ext uri="{FF2B5EF4-FFF2-40B4-BE49-F238E27FC236}">
              <a16:creationId xmlns:a16="http://schemas.microsoft.com/office/drawing/2014/main" id="{00000000-0008-0000-2F00-000003B00000}"/>
            </a:ext>
          </a:extLst>
        </xdr:cNvPr>
        <xdr:cNvSpPr>
          <a:spLocks noChangeAspect="1" noChangeArrowheads="1"/>
        </xdr:cNvSpPr>
      </xdr:nvSpPr>
      <xdr:spPr bwMode="auto">
        <a:xfrm>
          <a:off x="19764375" y="137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4.xml><?xml version="1.0" encoding="utf-8"?>
<xdr:wsDr xmlns:xdr="http://schemas.openxmlformats.org/drawingml/2006/spreadsheetDrawing" xmlns:a="http://schemas.openxmlformats.org/drawingml/2006/main">
  <xdr:oneCellAnchor>
    <xdr:from>
      <xdr:col>1</xdr:col>
      <xdr:colOff>752475</xdr:colOff>
      <xdr:row>0</xdr:row>
      <xdr:rowOff>0</xdr:rowOff>
    </xdr:from>
    <xdr:ext cx="1029471" cy="87442"/>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cstate="print"/>
        <a:stretch>
          <a:fillRect/>
        </a:stretch>
      </xdr:blipFill>
      <xdr:spPr>
        <a:xfrm>
          <a:off x="1514475" y="0"/>
          <a:ext cx="1029471" cy="87442"/>
        </a:xfrm>
        <a:prstGeom prst="rect">
          <a:avLst/>
        </a:prstGeom>
        <a:ln>
          <a:noFill/>
        </a:ln>
        <a:effectLst>
          <a:softEdge rad="112500"/>
        </a:effectLst>
      </xdr:spPr>
    </xdr:pic>
    <xdr:clientData/>
  </xdr:oneCellAnchor>
  <xdr:oneCellAnchor>
    <xdr:from>
      <xdr:col>1</xdr:col>
      <xdr:colOff>752475</xdr:colOff>
      <xdr:row>0</xdr:row>
      <xdr:rowOff>38100</xdr:rowOff>
    </xdr:from>
    <xdr:ext cx="1029471" cy="87442"/>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cstate="print"/>
        <a:stretch>
          <a:fillRect/>
        </a:stretch>
      </xdr:blipFill>
      <xdr:spPr>
        <a:xfrm>
          <a:off x="1514475" y="38100"/>
          <a:ext cx="1029471" cy="87442"/>
        </a:xfrm>
        <a:prstGeom prst="rect">
          <a:avLst/>
        </a:prstGeom>
        <a:ln>
          <a:noFill/>
        </a:ln>
        <a:effectLst>
          <a:softEdge rad="112500"/>
        </a:effectLst>
      </xdr:spPr>
    </xdr:pic>
    <xdr:clientData/>
  </xdr:oneCellAnchor>
  <xdr:twoCellAnchor>
    <xdr:from>
      <xdr:col>0</xdr:col>
      <xdr:colOff>25907</xdr:colOff>
      <xdr:row>23</xdr:row>
      <xdr:rowOff>138546</xdr:rowOff>
    </xdr:from>
    <xdr:to>
      <xdr:col>11</xdr:col>
      <xdr:colOff>1264228</xdr:colOff>
      <xdr:row>68</xdr:row>
      <xdr:rowOff>17318</xdr:rowOff>
    </xdr:to>
    <xdr:graphicFrame macro="">
      <xdr:nvGraphicFramePr>
        <xdr:cNvPr id="5" name="4 Gráfico">
          <a:extLst>
            <a:ext uri="{FF2B5EF4-FFF2-40B4-BE49-F238E27FC236}">
              <a16:creationId xmlns:a16="http://schemas.microsoft.com/office/drawing/2014/main" id="{00000000-0008-0000-2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0</xdr:col>
      <xdr:colOff>695421</xdr:colOff>
      <xdr:row>0</xdr:row>
      <xdr:rowOff>417798</xdr:rowOff>
    </xdr:from>
    <xdr:ext cx="1027739" cy="755879"/>
    <xdr:pic>
      <xdr:nvPicPr>
        <xdr:cNvPr id="7" name="6 Imagen" descr="Logo_2x4.bmp">
          <a:hlinkClick xmlns:r="http://schemas.openxmlformats.org/officeDocument/2006/relationships" r:id="rId4"/>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2"/>
        <a:stretch>
          <a:fillRect/>
        </a:stretch>
      </xdr:blipFill>
      <xdr:spPr>
        <a:xfrm>
          <a:off x="695421" y="417798"/>
          <a:ext cx="1027739" cy="755879"/>
        </a:xfrm>
        <a:prstGeom prst="rect">
          <a:avLst/>
        </a:prstGeom>
        <a:ln>
          <a:noFill/>
        </a:ln>
        <a:effectLst>
          <a:outerShdw blurRad="190500" algn="tl" rotWithShape="0">
            <a:srgbClr val="000000">
              <a:alpha val="70000"/>
            </a:srgbClr>
          </a:outerShdw>
        </a:effectLst>
      </xdr:spPr>
    </xdr:pic>
    <xdr:clientData/>
  </xdr:oneCellAnchor>
  <xdr:oneCellAnchor>
    <xdr:from>
      <xdr:col>1</xdr:col>
      <xdr:colOff>752475</xdr:colOff>
      <xdr:row>1</xdr:row>
      <xdr:rowOff>0</xdr:rowOff>
    </xdr:from>
    <xdr:ext cx="1029471" cy="87442"/>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2" cstate="print"/>
        <a:stretch>
          <a:fillRect/>
        </a:stretch>
      </xdr:blipFill>
      <xdr:spPr>
        <a:xfrm>
          <a:off x="2004332" y="0"/>
          <a:ext cx="1029471" cy="87442"/>
        </a:xfrm>
        <a:prstGeom prst="rect">
          <a:avLst/>
        </a:prstGeom>
        <a:ln>
          <a:noFill/>
        </a:ln>
        <a:effectLst>
          <a:softEdge rad="112500"/>
        </a:effectLst>
      </xdr:spPr>
    </xdr:pic>
    <xdr:clientData/>
  </xdr:oneCellAnchor>
  <xdr:oneCellAnchor>
    <xdr:from>
      <xdr:col>1</xdr:col>
      <xdr:colOff>752475</xdr:colOff>
      <xdr:row>1</xdr:row>
      <xdr:rowOff>38100</xdr:rowOff>
    </xdr:from>
    <xdr:ext cx="1029471" cy="87442"/>
    <xdr:pic>
      <xdr:nvPicPr>
        <xdr:cNvPr id="9" name="2 Imagen" descr="Logo_2x4.bmp">
          <a:hlinkClick xmlns:r="http://schemas.openxmlformats.org/officeDocument/2006/relationships" r:id="rId1"/>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2" cstate="print"/>
        <a:stretch>
          <a:fillRect/>
        </a:stretch>
      </xdr:blipFill>
      <xdr:spPr>
        <a:xfrm>
          <a:off x="2004332" y="38100"/>
          <a:ext cx="1029471" cy="87442"/>
        </a:xfrm>
        <a:prstGeom prst="rect">
          <a:avLst/>
        </a:prstGeom>
        <a:ln>
          <a:noFill/>
        </a:ln>
        <a:effectLst>
          <a:softEdge rad="112500"/>
        </a:effectLst>
      </xdr:spPr>
    </xdr:pic>
    <xdr:clientData/>
  </xdr:oneCellAnchor>
</xdr:wsDr>
</file>

<file path=xl/drawings/drawing45.xml><?xml version="1.0" encoding="utf-8"?>
<c:userShapes xmlns:c="http://schemas.openxmlformats.org/drawingml/2006/chart">
  <cdr:relSizeAnchor xmlns:cdr="http://schemas.openxmlformats.org/drawingml/2006/chartDrawing">
    <cdr:from>
      <cdr:x>0.02079</cdr:x>
      <cdr:y>0.94807</cdr:y>
    </cdr:from>
    <cdr:to>
      <cdr:x>0.1324</cdr:x>
      <cdr:y>1</cdr:y>
    </cdr:to>
    <cdr:sp macro="" textlink="">
      <cdr:nvSpPr>
        <cdr:cNvPr id="2" name="5 CuadroTexto"/>
        <cdr:cNvSpPr txBox="1"/>
      </cdr:nvSpPr>
      <cdr:spPr>
        <a:xfrm xmlns:a="http://schemas.openxmlformats.org/drawingml/2006/main">
          <a:off x="398318" y="9800562"/>
          <a:ext cx="2138866" cy="53686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DO" sz="2400" b="1"/>
            <a:t>Fuente</a:t>
          </a:r>
          <a:r>
            <a:rPr lang="es-DO" sz="2000" b="1"/>
            <a:t>:</a:t>
          </a:r>
          <a:r>
            <a:rPr lang="es-DO" sz="2000" b="1" baseline="0"/>
            <a:t> </a:t>
          </a:r>
          <a:r>
            <a:rPr lang="es-DO" sz="2000" b="0" baseline="0"/>
            <a:t>SIPEN</a:t>
          </a:r>
          <a:br>
            <a:rPr lang="es-DO" sz="2000" b="1" baseline="0"/>
          </a:br>
          <a:endParaRPr lang="es-DO" sz="2000"/>
        </a:p>
      </cdr:txBody>
    </cdr:sp>
  </cdr:relSizeAnchor>
</c:userShapes>
</file>

<file path=xl/drawings/drawing46.xml><?xml version="1.0" encoding="utf-8"?>
<xdr:wsDr xmlns:xdr="http://schemas.openxmlformats.org/drawingml/2006/spreadsheetDrawing" xmlns:a="http://schemas.openxmlformats.org/drawingml/2006/main">
  <xdr:twoCellAnchor>
    <xdr:from>
      <xdr:col>0</xdr:col>
      <xdr:colOff>0</xdr:colOff>
      <xdr:row>22</xdr:row>
      <xdr:rowOff>900545</xdr:rowOff>
    </xdr:from>
    <xdr:to>
      <xdr:col>13</xdr:col>
      <xdr:colOff>883227</xdr:colOff>
      <xdr:row>65</xdr:row>
      <xdr:rowOff>34635</xdr:rowOff>
    </xdr:to>
    <xdr:graphicFrame macro="">
      <xdr:nvGraphicFramePr>
        <xdr:cNvPr id="3" name="2 Gráfico">
          <a:extLst>
            <a:ext uri="{FF2B5EF4-FFF2-40B4-BE49-F238E27FC236}">
              <a16:creationId xmlns:a16="http://schemas.microsoft.com/office/drawing/2014/main" id="{00000000-0008-0000-2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0</xdr:col>
      <xdr:colOff>336105</xdr:colOff>
      <xdr:row>0</xdr:row>
      <xdr:rowOff>121010</xdr:rowOff>
    </xdr:from>
    <xdr:ext cx="1049350" cy="809440"/>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2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105" y="121010"/>
          <a:ext cx="1049350" cy="809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7.xml><?xml version="1.0" encoding="utf-8"?>
<c:userShapes xmlns:c="http://schemas.openxmlformats.org/drawingml/2006/chart">
  <cdr:relSizeAnchor xmlns:cdr="http://schemas.openxmlformats.org/drawingml/2006/chartDrawing">
    <cdr:from>
      <cdr:x>0.00616</cdr:x>
      <cdr:y>0.94595</cdr:y>
    </cdr:from>
    <cdr:to>
      <cdr:x>0.46028</cdr:x>
      <cdr:y>0.99035</cdr:y>
    </cdr:to>
    <cdr:sp macro="" textlink="">
      <cdr:nvSpPr>
        <cdr:cNvPr id="3" name="CuadroTexto 1">
          <a:extLst xmlns:a="http://schemas.openxmlformats.org/drawingml/2006/main">
            <a:ext uri="{FF2B5EF4-FFF2-40B4-BE49-F238E27FC236}">
              <a16:creationId xmlns:a16="http://schemas.microsoft.com/office/drawing/2014/main" id="{00000000-0008-0000-2C00-000002000000}"/>
            </a:ext>
          </a:extLst>
        </cdr:cNvPr>
        <cdr:cNvSpPr txBox="1"/>
      </cdr:nvSpPr>
      <cdr:spPr>
        <a:xfrm xmlns:a="http://schemas.openxmlformats.org/drawingml/2006/main">
          <a:off x="120092" y="8485909"/>
          <a:ext cx="8855464" cy="398318"/>
        </a:xfrm>
        <a:prstGeom xmlns:a="http://schemas.openxmlformats.org/drawingml/2006/main" prst="rect">
          <a:avLst/>
        </a:prstGeom>
        <a:solidFill xmlns:a="http://schemas.openxmlformats.org/drawingml/2006/main">
          <a:schemeClr val="lt1"/>
        </a:solidFill>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s-ES" sz="1800" b="1"/>
            <a:t>Fuente: </a:t>
          </a:r>
          <a:r>
            <a:rPr lang="es-ES" sz="1800"/>
            <a:t>BCRD, </a:t>
          </a:r>
          <a:r>
            <a:rPr lang="es-ES" sz="1800" baseline="0"/>
            <a:t>SIPEN</a:t>
          </a:r>
          <a:endParaRPr lang="es-ES" sz="1800"/>
        </a:p>
      </cdr:txBody>
    </cdr:sp>
  </cdr:relSizeAnchor>
</c:userShapes>
</file>

<file path=xl/drawings/drawing48.xml><?xml version="1.0" encoding="utf-8"?>
<xdr:wsDr xmlns:xdr="http://schemas.openxmlformats.org/drawingml/2006/spreadsheetDrawing" xmlns:a="http://schemas.openxmlformats.org/drawingml/2006/main">
  <xdr:twoCellAnchor>
    <xdr:from>
      <xdr:col>0</xdr:col>
      <xdr:colOff>81643</xdr:colOff>
      <xdr:row>16</xdr:row>
      <xdr:rowOff>68036</xdr:rowOff>
    </xdr:from>
    <xdr:to>
      <xdr:col>7</xdr:col>
      <xdr:colOff>966107</xdr:colOff>
      <xdr:row>39</xdr:row>
      <xdr:rowOff>200105</xdr:rowOff>
    </xdr:to>
    <xdr:graphicFrame macro="">
      <xdr:nvGraphicFramePr>
        <xdr:cNvPr id="4" name="3 Gráfico">
          <a:extLst>
            <a:ext uri="{FF2B5EF4-FFF2-40B4-BE49-F238E27FC236}">
              <a16:creationId xmlns:a16="http://schemas.microsoft.com/office/drawing/2014/main" id="{00000000-0008-0000-2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378600</xdr:colOff>
      <xdr:row>0</xdr:row>
      <xdr:rowOff>158483</xdr:rowOff>
    </xdr:from>
    <xdr:to>
      <xdr:col>0</xdr:col>
      <xdr:colOff>1301151</xdr:colOff>
      <xdr:row>1</xdr:row>
      <xdr:rowOff>207310</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2C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78600" y="158483"/>
          <a:ext cx="922551" cy="7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c:userShapes xmlns:c="http://schemas.openxmlformats.org/drawingml/2006/chart">
  <cdr:relSizeAnchor xmlns:cdr="http://schemas.openxmlformats.org/drawingml/2006/chartDrawing">
    <cdr:from>
      <cdr:x>0.19212</cdr:x>
      <cdr:y>0.93702</cdr:y>
    </cdr:from>
    <cdr:to>
      <cdr:x>0.33198</cdr:x>
      <cdr:y>0.98256</cdr:y>
    </cdr:to>
    <cdr:sp macro="" textlink="">
      <cdr:nvSpPr>
        <cdr:cNvPr id="2" name="CuadroTexto 1"/>
        <cdr:cNvSpPr txBox="1"/>
      </cdr:nvSpPr>
      <cdr:spPr>
        <a:xfrm xmlns:a="http://schemas.openxmlformats.org/drawingml/2006/main">
          <a:off x="2614521" y="5708329"/>
          <a:ext cx="1903319" cy="27742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1600" b="1"/>
            <a:t>Fuente:</a:t>
          </a:r>
          <a:r>
            <a:rPr lang="es-ES" sz="1600" b="1" baseline="0"/>
            <a:t> </a:t>
          </a:r>
          <a:r>
            <a:rPr lang="es-ES" sz="1600" baseline="0"/>
            <a:t>SIPEN</a:t>
          </a:r>
          <a:endParaRPr lang="es-ES" sz="1600"/>
        </a:p>
      </cdr:txBody>
    </cdr:sp>
  </cdr:relSizeAnchor>
</c:userShapes>
</file>

<file path=xl/drawings/drawing5.xml><?xml version="1.0" encoding="utf-8"?>
<xdr:wsDr xmlns:xdr="http://schemas.openxmlformats.org/drawingml/2006/spreadsheetDrawing" xmlns:a="http://schemas.openxmlformats.org/drawingml/2006/main">
  <xdr:twoCellAnchor>
    <xdr:from>
      <xdr:col>6</xdr:col>
      <xdr:colOff>762000</xdr:colOff>
      <xdr:row>58</xdr:row>
      <xdr:rowOff>841375</xdr:rowOff>
    </xdr:from>
    <xdr:to>
      <xdr:col>6</xdr:col>
      <xdr:colOff>807719</xdr:colOff>
      <xdr:row>59</xdr:row>
      <xdr:rowOff>79375</xdr:rowOff>
    </xdr:to>
    <xdr:sp macro="" textlink="">
      <xdr:nvSpPr>
        <xdr:cNvPr id="6" name="5 CuadroTexto">
          <a:extLst>
            <a:ext uri="{FF2B5EF4-FFF2-40B4-BE49-F238E27FC236}">
              <a16:creationId xmlns:a16="http://schemas.microsoft.com/office/drawing/2014/main" id="{00000000-0008-0000-0A00-000006000000}"/>
            </a:ext>
          </a:extLst>
        </xdr:cNvPr>
        <xdr:cNvSpPr txBox="1"/>
      </xdr:nvSpPr>
      <xdr:spPr>
        <a:xfrm>
          <a:off x="8096250" y="29454475"/>
          <a:ext cx="45719" cy="228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DO"/>
        </a:p>
      </xdr:txBody>
    </xdr:sp>
    <xdr:clientData/>
  </xdr:twoCellAnchor>
  <xdr:twoCellAnchor>
    <xdr:from>
      <xdr:col>0</xdr:col>
      <xdr:colOff>0</xdr:colOff>
      <xdr:row>0</xdr:row>
      <xdr:rowOff>0</xdr:rowOff>
    </xdr:from>
    <xdr:to>
      <xdr:col>11</xdr:col>
      <xdr:colOff>0</xdr:colOff>
      <xdr:row>0</xdr:row>
      <xdr:rowOff>1452562</xdr:rowOff>
    </xdr:to>
    <xdr:sp macro="" textlink="">
      <xdr:nvSpPr>
        <xdr:cNvPr id="7" name="6 Rectángulo redondeado">
          <a:extLst>
            <a:ext uri="{FF2B5EF4-FFF2-40B4-BE49-F238E27FC236}">
              <a16:creationId xmlns:a16="http://schemas.microsoft.com/office/drawing/2014/main" id="{00000000-0008-0000-0A00-000007000000}"/>
            </a:ext>
          </a:extLst>
        </xdr:cNvPr>
        <xdr:cNvSpPr/>
      </xdr:nvSpPr>
      <xdr:spPr>
        <a:xfrm>
          <a:off x="0" y="0"/>
          <a:ext cx="26360438" cy="1452562"/>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4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000">
            <a:effectLst/>
            <a:latin typeface="Arial" panose="020B0604020202020204" pitchFamily="34" charset="0"/>
            <a:cs typeface="Arial" panose="020B0604020202020204" pitchFamily="34" charset="0"/>
          </a:endParaRPr>
        </a:p>
      </xdr:txBody>
    </xdr:sp>
    <xdr:clientData/>
  </xdr:twoCellAnchor>
  <xdr:twoCellAnchor editAs="oneCell">
    <xdr:from>
      <xdr:col>0</xdr:col>
      <xdr:colOff>562840</xdr:colOff>
      <xdr:row>0</xdr:row>
      <xdr:rowOff>175017</xdr:rowOff>
    </xdr:from>
    <xdr:to>
      <xdr:col>1</xdr:col>
      <xdr:colOff>785812</xdr:colOff>
      <xdr:row>0</xdr:row>
      <xdr:rowOff>1223097</xdr:rowOff>
    </xdr:to>
    <xdr:pic>
      <xdr:nvPicPr>
        <xdr:cNvPr id="8" name="1 Imagen" descr="logo_2x4.bmp">
          <a:hlinkClick xmlns:r="http://schemas.openxmlformats.org/officeDocument/2006/relationships" r:id="rId1"/>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175017"/>
          <a:ext cx="1461222" cy="1048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twoCellAnchor>
    <xdr:from>
      <xdr:col>0</xdr:col>
      <xdr:colOff>24818</xdr:colOff>
      <xdr:row>15</xdr:row>
      <xdr:rowOff>122465</xdr:rowOff>
    </xdr:from>
    <xdr:to>
      <xdr:col>8</xdr:col>
      <xdr:colOff>843643</xdr:colOff>
      <xdr:row>37</xdr:row>
      <xdr:rowOff>163285</xdr:rowOff>
    </xdr:to>
    <xdr:graphicFrame macro="">
      <xdr:nvGraphicFramePr>
        <xdr:cNvPr id="2" name="1 Gráfico">
          <a:extLst>
            <a:ext uri="{FF2B5EF4-FFF2-40B4-BE49-F238E27FC236}">
              <a16:creationId xmlns:a16="http://schemas.microsoft.com/office/drawing/2014/main" id="{00000000-0008-0000-2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260237</xdr:colOff>
      <xdr:row>0</xdr:row>
      <xdr:rowOff>162719</xdr:rowOff>
    </xdr:from>
    <xdr:to>
      <xdr:col>0</xdr:col>
      <xdr:colOff>1319893</xdr:colOff>
      <xdr:row>1</xdr:row>
      <xdr:rowOff>243227</xdr:rowOff>
    </xdr:to>
    <xdr:pic>
      <xdr:nvPicPr>
        <xdr:cNvPr id="5" name="5 Imagen" descr="logo_2x4.bmp">
          <a:hlinkClick xmlns:r="http://schemas.openxmlformats.org/officeDocument/2006/relationships" r:id="rId2"/>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0237" y="162719"/>
          <a:ext cx="1059656" cy="7064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c:userShapes xmlns:c="http://schemas.openxmlformats.org/drawingml/2006/chart">
  <cdr:relSizeAnchor xmlns:cdr="http://schemas.openxmlformats.org/drawingml/2006/chartDrawing">
    <cdr:from>
      <cdr:x>0.03963</cdr:x>
      <cdr:y>0.93776</cdr:y>
    </cdr:from>
    <cdr:to>
      <cdr:x>0.79231</cdr:x>
      <cdr:y>0.99217</cdr:y>
    </cdr:to>
    <cdr:sp macro="" textlink="">
      <cdr:nvSpPr>
        <cdr:cNvPr id="2" name="1 CuadroTexto"/>
        <cdr:cNvSpPr txBox="1"/>
      </cdr:nvSpPr>
      <cdr:spPr>
        <a:xfrm xmlns:a="http://schemas.openxmlformats.org/drawingml/2006/main">
          <a:off x="560845" y="6560343"/>
          <a:ext cx="10651442" cy="3806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a:t>
          </a:r>
        </a:p>
      </cdr:txBody>
    </cdr:sp>
  </cdr:relSizeAnchor>
</c:userShapes>
</file>

<file path=xl/drawings/drawing52.xml><?xml version="1.0" encoding="utf-8"?>
<xdr:wsDr xmlns:xdr="http://schemas.openxmlformats.org/drawingml/2006/spreadsheetDrawing" xmlns:a="http://schemas.openxmlformats.org/drawingml/2006/main">
  <xdr:twoCellAnchor editAs="oneCell">
    <xdr:from>
      <xdr:col>1</xdr:col>
      <xdr:colOff>387804</xdr:colOff>
      <xdr:row>0</xdr:row>
      <xdr:rowOff>153761</xdr:rowOff>
    </xdr:from>
    <xdr:to>
      <xdr:col>1</xdr:col>
      <xdr:colOff>1347276</xdr:colOff>
      <xdr:row>0</xdr:row>
      <xdr:rowOff>794163</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2E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7804" y="153761"/>
          <a:ext cx="963110" cy="635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xdr:colOff>
      <xdr:row>47</xdr:row>
      <xdr:rowOff>138545</xdr:rowOff>
    </xdr:from>
    <xdr:to>
      <xdr:col>12</xdr:col>
      <xdr:colOff>467592</xdr:colOff>
      <xdr:row>69</xdr:row>
      <xdr:rowOff>121228</xdr:rowOff>
    </xdr:to>
    <xdr:graphicFrame macro="">
      <xdr:nvGraphicFramePr>
        <xdr:cNvPr id="2" name="Gráfico 1">
          <a:extLst>
            <a:ext uri="{FF2B5EF4-FFF2-40B4-BE49-F238E27FC236}">
              <a16:creationId xmlns:a16="http://schemas.microsoft.com/office/drawing/2014/main" id="{00000000-0008-0000-2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23</xdr:row>
      <xdr:rowOff>51955</xdr:rowOff>
    </xdr:from>
    <xdr:to>
      <xdr:col>12</xdr:col>
      <xdr:colOff>606136</xdr:colOff>
      <xdr:row>47</xdr:row>
      <xdr:rowOff>86592</xdr:rowOff>
    </xdr:to>
    <xdr:graphicFrame macro="">
      <xdr:nvGraphicFramePr>
        <xdr:cNvPr id="4" name="Gráfico 3">
          <a:extLst>
            <a:ext uri="{FF2B5EF4-FFF2-40B4-BE49-F238E27FC236}">
              <a16:creationId xmlns:a16="http://schemas.microsoft.com/office/drawing/2014/main" id="{00000000-0008-0000-2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752475</xdr:colOff>
      <xdr:row>1</xdr:row>
      <xdr:rowOff>0</xdr:rowOff>
    </xdr:from>
    <xdr:ext cx="1029471" cy="87442"/>
    <xdr:pic>
      <xdr:nvPicPr>
        <xdr:cNvPr id="7" name="1 Imagen" descr="Logo_2x4.bmp">
          <a:hlinkClick xmlns:r="http://schemas.openxmlformats.org/officeDocument/2006/relationships" r:id="rId5"/>
          <a:extLst>
            <a:ext uri="{FF2B5EF4-FFF2-40B4-BE49-F238E27FC236}">
              <a16:creationId xmlns:a16="http://schemas.microsoft.com/office/drawing/2014/main" id="{00000000-0008-0000-2E00-000007000000}"/>
            </a:ext>
          </a:extLst>
        </xdr:cNvPr>
        <xdr:cNvPicPr>
          <a:picLocks noChangeAspect="1"/>
        </xdr:cNvPicPr>
      </xdr:nvPicPr>
      <xdr:blipFill>
        <a:blip xmlns:r="http://schemas.openxmlformats.org/officeDocument/2006/relationships" r:embed="rId2" cstate="print"/>
        <a:stretch>
          <a:fillRect/>
        </a:stretch>
      </xdr:blipFill>
      <xdr:spPr>
        <a:xfrm>
          <a:off x="2762250" y="1038225"/>
          <a:ext cx="1029471" cy="87442"/>
        </a:xfrm>
        <a:prstGeom prst="rect">
          <a:avLst/>
        </a:prstGeom>
        <a:ln>
          <a:noFill/>
        </a:ln>
        <a:effectLst>
          <a:softEdge rad="112500"/>
        </a:effectLst>
      </xdr:spPr>
    </xdr:pic>
    <xdr:clientData/>
  </xdr:oneCellAnchor>
  <xdr:oneCellAnchor>
    <xdr:from>
      <xdr:col>2</xdr:col>
      <xdr:colOff>752475</xdr:colOff>
      <xdr:row>1</xdr:row>
      <xdr:rowOff>38100</xdr:rowOff>
    </xdr:from>
    <xdr:ext cx="1029471" cy="87442"/>
    <xdr:pic>
      <xdr:nvPicPr>
        <xdr:cNvPr id="8" name="2 Imagen" descr="Logo_2x4.bmp">
          <a:hlinkClick xmlns:r="http://schemas.openxmlformats.org/officeDocument/2006/relationships" r:id="rId5"/>
          <a:extLst>
            <a:ext uri="{FF2B5EF4-FFF2-40B4-BE49-F238E27FC236}">
              <a16:creationId xmlns:a16="http://schemas.microsoft.com/office/drawing/2014/main" id="{00000000-0008-0000-2E00-000008000000}"/>
            </a:ext>
          </a:extLst>
        </xdr:cNvPr>
        <xdr:cNvPicPr>
          <a:picLocks noChangeAspect="1"/>
        </xdr:cNvPicPr>
      </xdr:nvPicPr>
      <xdr:blipFill>
        <a:blip xmlns:r="http://schemas.openxmlformats.org/officeDocument/2006/relationships" r:embed="rId2" cstate="print"/>
        <a:stretch>
          <a:fillRect/>
        </a:stretch>
      </xdr:blipFill>
      <xdr:spPr>
        <a:xfrm>
          <a:off x="2762250" y="1076325"/>
          <a:ext cx="1029471" cy="87442"/>
        </a:xfrm>
        <a:prstGeom prst="rect">
          <a:avLst/>
        </a:prstGeom>
        <a:ln>
          <a:noFill/>
        </a:ln>
        <a:effectLst>
          <a:softEdge rad="112500"/>
        </a:effectLst>
      </xdr:spPr>
    </xdr:pic>
    <xdr:clientData/>
  </xdr:oneCellAnchor>
</xdr:wsDr>
</file>

<file path=xl/drawings/drawing53.xml><?xml version="1.0" encoding="utf-8"?>
<xdr:wsDr xmlns:xdr="http://schemas.openxmlformats.org/drawingml/2006/spreadsheetDrawing" xmlns:a="http://schemas.openxmlformats.org/drawingml/2006/main">
  <xdr:twoCellAnchor>
    <xdr:from>
      <xdr:col>0</xdr:col>
      <xdr:colOff>86590</xdr:colOff>
      <xdr:row>23</xdr:row>
      <xdr:rowOff>129886</xdr:rowOff>
    </xdr:from>
    <xdr:to>
      <xdr:col>16</xdr:col>
      <xdr:colOff>976311</xdr:colOff>
      <xdr:row>52</xdr:row>
      <xdr:rowOff>47625</xdr:rowOff>
    </xdr:to>
    <xdr:graphicFrame macro="">
      <xdr:nvGraphicFramePr>
        <xdr:cNvPr id="2" name="5 Gráfico">
          <a:extLst>
            <a:ext uri="{FF2B5EF4-FFF2-40B4-BE49-F238E27FC236}">
              <a16:creationId xmlns:a16="http://schemas.microsoft.com/office/drawing/2014/main" id="{00000000-0008-0000-2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675409</xdr:colOff>
      <xdr:row>0</xdr:row>
      <xdr:rowOff>329046</xdr:rowOff>
    </xdr:from>
    <xdr:to>
      <xdr:col>0</xdr:col>
      <xdr:colOff>1729221</xdr:colOff>
      <xdr:row>0</xdr:row>
      <xdr:rowOff>1066766</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2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75409" y="329046"/>
          <a:ext cx="1053812" cy="737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484909</xdr:colOff>
      <xdr:row>0</xdr:row>
      <xdr:rowOff>186169</xdr:rowOff>
    </xdr:from>
    <xdr:to>
      <xdr:col>0</xdr:col>
      <xdr:colOff>2262187</xdr:colOff>
      <xdr:row>1</xdr:row>
      <xdr:rowOff>25136</xdr:rowOff>
    </xdr:to>
    <xdr:pic>
      <xdr:nvPicPr>
        <xdr:cNvPr id="6" name="1 Imagen">
          <a:hlinkClick xmlns:r="http://schemas.openxmlformats.org/officeDocument/2006/relationships" r:id="rId4"/>
          <a:extLst>
            <a:ext uri="{FF2B5EF4-FFF2-40B4-BE49-F238E27FC236}">
              <a16:creationId xmlns:a16="http://schemas.microsoft.com/office/drawing/2014/main" id="{00000000-0008-0000-2F00-000006000000}"/>
            </a:ext>
          </a:extLst>
        </xdr:cNvPr>
        <xdr:cNvPicPr>
          <a:picLocks noChangeAspect="1"/>
        </xdr:cNvPicPr>
      </xdr:nvPicPr>
      <xdr:blipFill>
        <a:blip xmlns:r="http://schemas.openxmlformats.org/officeDocument/2006/relationships" r:embed="rId5"/>
        <a:stretch>
          <a:fillRect/>
        </a:stretch>
      </xdr:blipFill>
      <xdr:spPr>
        <a:xfrm>
          <a:off x="484909" y="186169"/>
          <a:ext cx="1777278" cy="1267717"/>
        </a:xfrm>
        <a:prstGeom prst="rect">
          <a:avLst/>
        </a:prstGeom>
      </xdr:spPr>
    </xdr:pic>
    <xdr:clientData/>
  </xdr:twoCellAnchor>
</xdr:wsDr>
</file>

<file path=xl/drawings/drawing54.xml><?xml version="1.0" encoding="utf-8"?>
<c:userShapes xmlns:c="http://schemas.openxmlformats.org/drawingml/2006/chart">
  <cdr:relSizeAnchor xmlns:cdr="http://schemas.openxmlformats.org/drawingml/2006/chartDrawing">
    <cdr:from>
      <cdr:x>0.0264</cdr:x>
      <cdr:y>0.93734</cdr:y>
    </cdr:from>
    <cdr:to>
      <cdr:x>0.16035</cdr:x>
      <cdr:y>1</cdr:y>
    </cdr:to>
    <cdr:sp macro="" textlink="">
      <cdr:nvSpPr>
        <cdr:cNvPr id="2" name="1 CuadroTexto"/>
        <cdr:cNvSpPr txBox="1"/>
      </cdr:nvSpPr>
      <cdr:spPr>
        <a:xfrm xmlns:a="http://schemas.openxmlformats.org/drawingml/2006/main">
          <a:off x="555944" y="8337687"/>
          <a:ext cx="2821131" cy="55736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400" b="1"/>
            <a:t>Fuente: </a:t>
          </a:r>
          <a:r>
            <a:rPr lang="en-US" sz="2400"/>
            <a:t>SIPEN</a:t>
          </a:r>
        </a:p>
      </cdr:txBody>
    </cdr:sp>
  </cdr:relSizeAnchor>
</c:userShapes>
</file>

<file path=xl/drawings/drawing55.xml><?xml version="1.0" encoding="utf-8"?>
<xdr:wsDr xmlns:xdr="http://schemas.openxmlformats.org/drawingml/2006/spreadsheetDrawing" xmlns:a="http://schemas.openxmlformats.org/drawingml/2006/main">
  <xdr:twoCellAnchor>
    <xdr:from>
      <xdr:col>8</xdr:col>
      <xdr:colOff>640774</xdr:colOff>
      <xdr:row>29</xdr:row>
      <xdr:rowOff>34636</xdr:rowOff>
    </xdr:from>
    <xdr:to>
      <xdr:col>14</xdr:col>
      <xdr:colOff>1387928</xdr:colOff>
      <xdr:row>67</xdr:row>
      <xdr:rowOff>81643</xdr:rowOff>
    </xdr:to>
    <xdr:graphicFrame macro="">
      <xdr:nvGraphicFramePr>
        <xdr:cNvPr id="2" name="11 Gráfico">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149678</xdr:colOff>
      <xdr:row>28</xdr:row>
      <xdr:rowOff>122464</xdr:rowOff>
    </xdr:from>
    <xdr:to>
      <xdr:col>8</xdr:col>
      <xdr:colOff>155864</xdr:colOff>
      <xdr:row>67</xdr:row>
      <xdr:rowOff>17318</xdr:rowOff>
    </xdr:to>
    <xdr:graphicFrame macro="">
      <xdr:nvGraphicFramePr>
        <xdr:cNvPr id="3" name="13 Gráfico">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462643</xdr:colOff>
      <xdr:row>0</xdr:row>
      <xdr:rowOff>192616</xdr:rowOff>
    </xdr:from>
    <xdr:to>
      <xdr:col>0</xdr:col>
      <xdr:colOff>1593238</xdr:colOff>
      <xdr:row>0</xdr:row>
      <xdr:rowOff>958977</xdr:rowOff>
    </xdr:to>
    <xdr:pic>
      <xdr:nvPicPr>
        <xdr:cNvPr id="6" name="5 Imagen" descr="logo_2x4.bmp">
          <a:hlinkClick xmlns:r="http://schemas.openxmlformats.org/officeDocument/2006/relationships" r:id="rId3"/>
          <a:extLst>
            <a:ext uri="{FF2B5EF4-FFF2-40B4-BE49-F238E27FC236}">
              <a16:creationId xmlns:a16="http://schemas.microsoft.com/office/drawing/2014/main" id="{00000000-0008-0000-3000-000006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62643" y="192616"/>
          <a:ext cx="1137399" cy="773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163284</xdr:colOff>
      <xdr:row>67</xdr:row>
      <xdr:rowOff>122465</xdr:rowOff>
    </xdr:from>
    <xdr:to>
      <xdr:col>3</xdr:col>
      <xdr:colOff>709466</xdr:colOff>
      <xdr:row>69</xdr:row>
      <xdr:rowOff>64251</xdr:rowOff>
    </xdr:to>
    <xdr:sp macro="" textlink="">
      <xdr:nvSpPr>
        <xdr:cNvPr id="7" name="1 CuadroTexto">
          <a:extLst>
            <a:ext uri="{FF2B5EF4-FFF2-40B4-BE49-F238E27FC236}">
              <a16:creationId xmlns:a16="http://schemas.microsoft.com/office/drawing/2014/main" id="{00000000-0008-0000-3000-000007000000}"/>
            </a:ext>
          </a:extLst>
        </xdr:cNvPr>
        <xdr:cNvSpPr txBox="1"/>
      </xdr:nvSpPr>
      <xdr:spPr>
        <a:xfrm>
          <a:off x="163284" y="13852072"/>
          <a:ext cx="3267611" cy="295572"/>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600" b="1"/>
            <a:t>Fuente: </a:t>
          </a:r>
          <a:r>
            <a:rPr lang="en-US" sz="1600"/>
            <a:t>SIPEN</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0</xdr:colOff>
      <xdr:row>22</xdr:row>
      <xdr:rowOff>33618</xdr:rowOff>
    </xdr:from>
    <xdr:to>
      <xdr:col>7</xdr:col>
      <xdr:colOff>504265</xdr:colOff>
      <xdr:row>55</xdr:row>
      <xdr:rowOff>179293</xdr:rowOff>
    </xdr:to>
    <xdr:graphicFrame macro="">
      <xdr:nvGraphicFramePr>
        <xdr:cNvPr id="3" name="8 Gráfico">
          <a:extLst>
            <a:ext uri="{FF2B5EF4-FFF2-40B4-BE49-F238E27FC236}">
              <a16:creationId xmlns:a16="http://schemas.microsoft.com/office/drawing/2014/main" id="{00000000-0008-0000-3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283350</xdr:colOff>
      <xdr:row>22</xdr:row>
      <xdr:rowOff>51227</xdr:rowOff>
    </xdr:from>
    <xdr:to>
      <xdr:col>14</xdr:col>
      <xdr:colOff>1197429</xdr:colOff>
      <xdr:row>55</xdr:row>
      <xdr:rowOff>163286</xdr:rowOff>
    </xdr:to>
    <xdr:graphicFrame macro="">
      <xdr:nvGraphicFramePr>
        <xdr:cNvPr id="4" name="9 Gráfico">
          <a:extLst>
            <a:ext uri="{FF2B5EF4-FFF2-40B4-BE49-F238E27FC236}">
              <a16:creationId xmlns:a16="http://schemas.microsoft.com/office/drawing/2014/main" id="{00000000-0008-0000-3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309764</xdr:colOff>
      <xdr:row>0</xdr:row>
      <xdr:rowOff>222413</xdr:rowOff>
    </xdr:from>
    <xdr:to>
      <xdr:col>1</xdr:col>
      <xdr:colOff>88846</xdr:colOff>
      <xdr:row>1</xdr:row>
      <xdr:rowOff>130190</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309764" y="222413"/>
          <a:ext cx="934089" cy="636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7.xml><?xml version="1.0" encoding="utf-8"?>
<c:userShapes xmlns:c="http://schemas.openxmlformats.org/drawingml/2006/chart">
  <cdr:relSizeAnchor xmlns:cdr="http://schemas.openxmlformats.org/drawingml/2006/chartDrawing">
    <cdr:from>
      <cdr:x>0.01757</cdr:x>
      <cdr:y>0.92935</cdr:y>
    </cdr:from>
    <cdr:to>
      <cdr:x>0.3094</cdr:x>
      <cdr:y>0.98394</cdr:y>
    </cdr:to>
    <cdr:sp macro="" textlink="">
      <cdr:nvSpPr>
        <cdr:cNvPr id="2" name="1 CuadroTexto"/>
        <cdr:cNvSpPr txBox="1"/>
      </cdr:nvSpPr>
      <cdr:spPr>
        <a:xfrm xmlns:a="http://schemas.openxmlformats.org/drawingml/2006/main">
          <a:off x="141064" y="6300106"/>
          <a:ext cx="2342477" cy="37011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8.xml><?xml version="1.0" encoding="utf-8"?>
<c:userShapes xmlns:c="http://schemas.openxmlformats.org/drawingml/2006/chart">
  <cdr:relSizeAnchor xmlns:cdr="http://schemas.openxmlformats.org/drawingml/2006/chartDrawing">
    <cdr:from>
      <cdr:x>0.05187</cdr:x>
      <cdr:y>0.90208</cdr:y>
    </cdr:from>
    <cdr:to>
      <cdr:x>0.37668</cdr:x>
      <cdr:y>0.94514</cdr:y>
    </cdr:to>
    <cdr:sp macro="" textlink="">
      <cdr:nvSpPr>
        <cdr:cNvPr id="2" name="1 CuadroTexto"/>
        <cdr:cNvSpPr txBox="1"/>
      </cdr:nvSpPr>
      <cdr:spPr>
        <a:xfrm xmlns:a="http://schemas.openxmlformats.org/drawingml/2006/main">
          <a:off x="400184" y="6265198"/>
          <a:ext cx="2505989" cy="29904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600" b="1"/>
            <a:t>Fuente: </a:t>
          </a:r>
          <a:r>
            <a:rPr lang="en-US" sz="1600"/>
            <a:t>SIPEN</a:t>
          </a:r>
        </a:p>
      </cdr:txBody>
    </cdr:sp>
  </cdr:relSizeAnchor>
</c:userShapes>
</file>

<file path=xl/drawings/drawing59.xml><?xml version="1.0" encoding="utf-8"?>
<xdr:wsDr xmlns:xdr="http://schemas.openxmlformats.org/drawingml/2006/spreadsheetDrawing" xmlns:a="http://schemas.openxmlformats.org/drawingml/2006/main">
  <xdr:twoCellAnchor>
    <xdr:from>
      <xdr:col>0</xdr:col>
      <xdr:colOff>1</xdr:colOff>
      <xdr:row>23</xdr:row>
      <xdr:rowOff>173183</xdr:rowOff>
    </xdr:from>
    <xdr:to>
      <xdr:col>7</xdr:col>
      <xdr:colOff>329047</xdr:colOff>
      <xdr:row>59</xdr:row>
      <xdr:rowOff>17319</xdr:rowOff>
    </xdr:to>
    <xdr:graphicFrame macro="">
      <xdr:nvGraphicFramePr>
        <xdr:cNvPr id="2" name="5 Gráfico">
          <a:extLst>
            <a:ext uri="{FF2B5EF4-FFF2-40B4-BE49-F238E27FC236}">
              <a16:creationId xmlns:a16="http://schemas.microsoft.com/office/drawing/2014/main" id="{00000000-0008-0000-3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287275</xdr:colOff>
      <xdr:row>24</xdr:row>
      <xdr:rowOff>103909</xdr:rowOff>
    </xdr:from>
    <xdr:to>
      <xdr:col>14</xdr:col>
      <xdr:colOff>294409</xdr:colOff>
      <xdr:row>59</xdr:row>
      <xdr:rowOff>86591</xdr:rowOff>
    </xdr:to>
    <xdr:graphicFrame macro="">
      <xdr:nvGraphicFramePr>
        <xdr:cNvPr id="3" name="4 Gráfico">
          <a:extLst>
            <a:ext uri="{FF2B5EF4-FFF2-40B4-BE49-F238E27FC236}">
              <a16:creationId xmlns:a16="http://schemas.microsoft.com/office/drawing/2014/main" id="{00000000-0008-0000-3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389164</xdr:colOff>
      <xdr:row>0</xdr:row>
      <xdr:rowOff>224153</xdr:rowOff>
    </xdr:from>
    <xdr:to>
      <xdr:col>0</xdr:col>
      <xdr:colOff>1489364</xdr:colOff>
      <xdr:row>1</xdr:row>
      <xdr:rowOff>95252</xdr:rowOff>
    </xdr:to>
    <xdr:pic>
      <xdr:nvPicPr>
        <xdr:cNvPr id="7" name="6 Imagen" descr="logo_2x4.bmp">
          <a:hlinkClick xmlns:r="http://schemas.openxmlformats.org/officeDocument/2006/relationships" r:id="rId3"/>
          <a:extLst>
            <a:ext uri="{FF2B5EF4-FFF2-40B4-BE49-F238E27FC236}">
              <a16:creationId xmlns:a16="http://schemas.microsoft.com/office/drawing/2014/main" id="{00000000-0008-0000-3200-000007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89164" y="224153"/>
          <a:ext cx="1100200" cy="7543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0</xdr:colOff>
      <xdr:row>0</xdr:row>
      <xdr:rowOff>2552700</xdr:rowOff>
    </xdr:to>
    <xdr:sp macro="" textlink="">
      <xdr:nvSpPr>
        <xdr:cNvPr id="8" name="6 Rectángulo redondeado">
          <a:extLst>
            <a:ext uri="{FF2B5EF4-FFF2-40B4-BE49-F238E27FC236}">
              <a16:creationId xmlns:a16="http://schemas.microsoft.com/office/drawing/2014/main" id="{00000000-0008-0000-0B00-000008000000}"/>
            </a:ext>
          </a:extLst>
        </xdr:cNvPr>
        <xdr:cNvSpPr/>
      </xdr:nvSpPr>
      <xdr:spPr>
        <a:xfrm>
          <a:off x="0" y="0"/>
          <a:ext cx="27470100" cy="25527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6600" b="1">
              <a:solidFill>
                <a:schemeClr val="lt1"/>
              </a:solidFill>
              <a:effectLst/>
              <a:latin typeface="Arial" panose="020B0604020202020204" pitchFamily="34" charset="0"/>
              <a:ea typeface="+mn-ea"/>
              <a:cs typeface="Arial" panose="020B0604020202020204" pitchFamily="34" charset="0"/>
            </a:rPr>
            <a:t>Informe Sistema Dominicano de Seguridad Social (SDSS)</a:t>
          </a:r>
          <a:endParaRPr lang="es-DO" sz="6600">
            <a:effectLst/>
            <a:latin typeface="Arial" panose="020B0604020202020204" pitchFamily="34" charset="0"/>
            <a:cs typeface="Arial" panose="020B0604020202020204" pitchFamily="34" charset="0"/>
          </a:endParaRPr>
        </a:p>
      </xdr:txBody>
    </xdr:sp>
    <xdr:clientData/>
  </xdr:twoCellAnchor>
  <xdr:twoCellAnchor editAs="oneCell">
    <xdr:from>
      <xdr:col>1</xdr:col>
      <xdr:colOff>204355</xdr:colOff>
      <xdr:row>0</xdr:row>
      <xdr:rowOff>385066</xdr:rowOff>
    </xdr:from>
    <xdr:to>
      <xdr:col>3</xdr:col>
      <xdr:colOff>38100</xdr:colOff>
      <xdr:row>0</xdr:row>
      <xdr:rowOff>2182934</xdr:rowOff>
    </xdr:to>
    <xdr:pic>
      <xdr:nvPicPr>
        <xdr:cNvPr id="9" name="1 Imagen" descr="logo_2x4.bmp">
          <a:hlinkClick xmlns:r="http://schemas.openxmlformats.org/officeDocument/2006/relationships" r:id="rId1"/>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3555" y="385066"/>
          <a:ext cx="2462645" cy="17978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0.xml><?xml version="1.0" encoding="utf-8"?>
<c:userShapes xmlns:c="http://schemas.openxmlformats.org/drawingml/2006/chart">
  <cdr:relSizeAnchor xmlns:cdr="http://schemas.openxmlformats.org/drawingml/2006/chartDrawing">
    <cdr:from>
      <cdr:x>0.09034</cdr:x>
      <cdr:y>0.92963</cdr:y>
    </cdr:from>
    <cdr:to>
      <cdr:x>0.34292</cdr:x>
      <cdr:y>0.98196</cdr:y>
    </cdr:to>
    <cdr:sp macro="" textlink="">
      <cdr:nvSpPr>
        <cdr:cNvPr id="3" name="2 CuadroTexto"/>
        <cdr:cNvSpPr txBox="1"/>
      </cdr:nvSpPr>
      <cdr:spPr>
        <a:xfrm xmlns:a="http://schemas.openxmlformats.org/drawingml/2006/main">
          <a:off x="493009" y="5225709"/>
          <a:ext cx="1378372" cy="294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 </a:t>
          </a:r>
          <a:r>
            <a:rPr lang="en-US" sz="1400"/>
            <a:t>SIPEN </a:t>
          </a:r>
        </a:p>
      </cdr:txBody>
    </cdr:sp>
  </cdr:relSizeAnchor>
</c:userShapes>
</file>

<file path=xl/drawings/drawing61.xml><?xml version="1.0" encoding="utf-8"?>
<xdr:wsDr xmlns:xdr="http://schemas.openxmlformats.org/drawingml/2006/spreadsheetDrawing" xmlns:a="http://schemas.openxmlformats.org/drawingml/2006/main">
  <xdr:twoCellAnchor>
    <xdr:from>
      <xdr:col>0</xdr:col>
      <xdr:colOff>123265</xdr:colOff>
      <xdr:row>8</xdr:row>
      <xdr:rowOff>11205</xdr:rowOff>
    </xdr:from>
    <xdr:to>
      <xdr:col>11</xdr:col>
      <xdr:colOff>493059</xdr:colOff>
      <xdr:row>23</xdr:row>
      <xdr:rowOff>156882</xdr:rowOff>
    </xdr:to>
    <xdr:sp macro="" textlink="">
      <xdr:nvSpPr>
        <xdr:cNvPr id="3" name="2 CuadroTexto">
          <a:extLst>
            <a:ext uri="{FF2B5EF4-FFF2-40B4-BE49-F238E27FC236}">
              <a16:creationId xmlns:a16="http://schemas.microsoft.com/office/drawing/2014/main" id="{00000000-0008-0000-3300-000003000000}"/>
            </a:ext>
          </a:extLst>
        </xdr:cNvPr>
        <xdr:cNvSpPr txBox="1"/>
      </xdr:nvSpPr>
      <xdr:spPr>
        <a:xfrm>
          <a:off x="123265" y="1535205"/>
          <a:ext cx="8583706" cy="30031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6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Afiliación del Seguro de Riesgos L</a:t>
          </a:r>
          <a:r>
            <a:rPr lang="es-DO" sz="3200" b="1">
              <a:solidFill>
                <a:schemeClr val="accent3">
                  <a:lumMod val="50000"/>
                </a:schemeClr>
              </a:solidFill>
            </a:rPr>
            <a:t>aborales del RC</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4" name="4 Imagen" descr="logo_2x4.bmp">
          <a:extLst>
            <a:ext uri="{FF2B5EF4-FFF2-40B4-BE49-F238E27FC236}">
              <a16:creationId xmlns:a16="http://schemas.microsoft.com/office/drawing/2014/main" id="{00000000-0008-0000-3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748393</xdr:colOff>
      <xdr:row>4</xdr:row>
      <xdr:rowOff>136070</xdr:rowOff>
    </xdr:to>
    <xdr:sp macro="" textlink="">
      <xdr:nvSpPr>
        <xdr:cNvPr id="5" name="4 Rectángulo redondeado">
          <a:extLst>
            <a:ext uri="{FF2B5EF4-FFF2-40B4-BE49-F238E27FC236}">
              <a16:creationId xmlns:a16="http://schemas.microsoft.com/office/drawing/2014/main" id="{00000000-0008-0000-3400-000005000000}"/>
            </a:ext>
          </a:extLst>
        </xdr:cNvPr>
        <xdr:cNvSpPr/>
      </xdr:nvSpPr>
      <xdr:spPr>
        <a:xfrm>
          <a:off x="0" y="0"/>
          <a:ext cx="13265364" cy="853246"/>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Afiliación al Seguro de Riesgos Laborales(SRL)</a:t>
          </a:r>
        </a:p>
      </xdr:txBody>
    </xdr:sp>
    <xdr:clientData/>
  </xdr:twoCellAnchor>
  <xdr:twoCellAnchor editAs="oneCell">
    <xdr:from>
      <xdr:col>0</xdr:col>
      <xdr:colOff>476251</xdr:colOff>
      <xdr:row>0</xdr:row>
      <xdr:rowOff>149680</xdr:rowOff>
    </xdr:from>
    <xdr:to>
      <xdr:col>1</xdr:col>
      <xdr:colOff>625928</xdr:colOff>
      <xdr:row>4</xdr:row>
      <xdr:rowOff>39868</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4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476251" y="149680"/>
          <a:ext cx="911677" cy="6073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0</xdr:colOff>
      <xdr:row>0</xdr:row>
      <xdr:rowOff>1</xdr:rowOff>
    </xdr:from>
    <xdr:to>
      <xdr:col>7</xdr:col>
      <xdr:colOff>0</xdr:colOff>
      <xdr:row>3</xdr:row>
      <xdr:rowOff>124240</xdr:rowOff>
    </xdr:to>
    <xdr:sp macro="" textlink="">
      <xdr:nvSpPr>
        <xdr:cNvPr id="5" name="4 Rectángulo redondeado">
          <a:extLst>
            <a:ext uri="{FF2B5EF4-FFF2-40B4-BE49-F238E27FC236}">
              <a16:creationId xmlns:a16="http://schemas.microsoft.com/office/drawing/2014/main" id="{00000000-0008-0000-3500-000005000000}"/>
            </a:ext>
          </a:extLst>
        </xdr:cNvPr>
        <xdr:cNvSpPr/>
      </xdr:nvSpPr>
      <xdr:spPr>
        <a:xfrm>
          <a:off x="0" y="1"/>
          <a:ext cx="7818783" cy="679174"/>
        </a:xfrm>
        <a:prstGeom prst="roundRect">
          <a:avLst/>
        </a:prstGeom>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1600" b="1">
              <a:solidFill>
                <a:schemeClr val="lt1"/>
              </a:solidFill>
              <a:effectLst/>
              <a:latin typeface="+mn-lt"/>
              <a:ea typeface="+mn-ea"/>
              <a:cs typeface="+mn-cs"/>
            </a:rPr>
            <a:t>Sistema Dominicano de Seguridad Social (SDSS)</a:t>
          </a:r>
        </a:p>
        <a:p>
          <a:pPr algn="ctr" eaLnBrk="1" fontAlgn="auto" latinLnBrk="0" hangingPunct="1"/>
          <a:r>
            <a:rPr lang="es-DO" sz="1600" b="1">
              <a:solidFill>
                <a:schemeClr val="lt1"/>
              </a:solidFill>
              <a:effectLst/>
              <a:latin typeface="+mn-lt"/>
              <a:ea typeface="+mn-ea"/>
              <a:cs typeface="+mn-cs"/>
            </a:rPr>
            <a:t>Afiliación al Seguro</a:t>
          </a:r>
          <a:r>
            <a:rPr lang="es-DO" sz="1600" b="1" baseline="0">
              <a:solidFill>
                <a:schemeClr val="lt1"/>
              </a:solidFill>
              <a:effectLst/>
              <a:latin typeface="+mn-lt"/>
              <a:ea typeface="+mn-ea"/>
              <a:cs typeface="+mn-cs"/>
            </a:rPr>
            <a:t> de Riesgos Laborales Régimen Contributivo</a:t>
          </a:r>
          <a:endParaRPr lang="es-DO" sz="1600">
            <a:effectLst/>
          </a:endParaRPr>
        </a:p>
      </xdr:txBody>
    </xdr:sp>
    <xdr:clientData/>
  </xdr:twoCellAnchor>
  <xdr:twoCellAnchor editAs="oneCell">
    <xdr:from>
      <xdr:col>0</xdr:col>
      <xdr:colOff>175650</xdr:colOff>
      <xdr:row>0</xdr:row>
      <xdr:rowOff>91626</xdr:rowOff>
    </xdr:from>
    <xdr:to>
      <xdr:col>1</xdr:col>
      <xdr:colOff>9633</xdr:colOff>
      <xdr:row>2</xdr:row>
      <xdr:rowOff>124239</xdr:rowOff>
    </xdr:to>
    <xdr:pic>
      <xdr:nvPicPr>
        <xdr:cNvPr id="6" name="1 Imagen" descr="Logo_2x4.bmp">
          <a:hlinkClick xmlns:r="http://schemas.openxmlformats.org/officeDocument/2006/relationships" r:id="rId1"/>
          <a:extLst>
            <a:ext uri="{FF2B5EF4-FFF2-40B4-BE49-F238E27FC236}">
              <a16:creationId xmlns:a16="http://schemas.microsoft.com/office/drawing/2014/main" id="{00000000-0008-0000-3500-000006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175650" y="91626"/>
          <a:ext cx="595983" cy="3970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4.xml><?xml version="1.0" encoding="utf-8"?>
<xdr:wsDr xmlns:xdr="http://schemas.openxmlformats.org/drawingml/2006/spreadsheetDrawing" xmlns:a="http://schemas.openxmlformats.org/drawingml/2006/main">
  <xdr:twoCellAnchor>
    <xdr:from>
      <xdr:col>0</xdr:col>
      <xdr:colOff>62778</xdr:colOff>
      <xdr:row>23</xdr:row>
      <xdr:rowOff>43299</xdr:rowOff>
    </xdr:from>
    <xdr:to>
      <xdr:col>11</xdr:col>
      <xdr:colOff>547687</xdr:colOff>
      <xdr:row>78</xdr:row>
      <xdr:rowOff>88757</xdr:rowOff>
    </xdr:to>
    <xdr:graphicFrame macro="">
      <xdr:nvGraphicFramePr>
        <xdr:cNvPr id="2" name="3 Gráfico">
          <a:extLst>
            <a:ext uri="{FF2B5EF4-FFF2-40B4-BE49-F238E27FC236}">
              <a16:creationId xmlns:a16="http://schemas.microsoft.com/office/drawing/2014/main" id="{00000000-0008-0000-3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554181</xdr:colOff>
      <xdr:row>0</xdr:row>
      <xdr:rowOff>294409</xdr:rowOff>
    </xdr:from>
    <xdr:to>
      <xdr:col>1</xdr:col>
      <xdr:colOff>24162</xdr:colOff>
      <xdr:row>0</xdr:row>
      <xdr:rowOff>1147329</xdr:rowOff>
    </xdr:to>
    <xdr:pic>
      <xdr:nvPicPr>
        <xdr:cNvPr id="6" name="5 Imagen" descr="logo_2x4.bmp">
          <a:hlinkClick xmlns:r="http://schemas.openxmlformats.org/officeDocument/2006/relationships" r:id="rId2"/>
          <a:extLst>
            <a:ext uri="{FF2B5EF4-FFF2-40B4-BE49-F238E27FC236}">
              <a16:creationId xmlns:a16="http://schemas.microsoft.com/office/drawing/2014/main" id="{00000000-0008-0000-36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4181" y="294409"/>
          <a:ext cx="1219117" cy="8659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5.xml><?xml version="1.0" encoding="utf-8"?>
<c:userShapes xmlns:c="http://schemas.openxmlformats.org/drawingml/2006/chart">
  <cdr:relSizeAnchor xmlns:cdr="http://schemas.openxmlformats.org/drawingml/2006/chartDrawing">
    <cdr:from>
      <cdr:x>0.02245</cdr:x>
      <cdr:y>0.91622</cdr:y>
    </cdr:from>
    <cdr:to>
      <cdr:x>0.68354</cdr:x>
      <cdr:y>0.991</cdr:y>
    </cdr:to>
    <cdr:sp macro="" textlink="">
      <cdr:nvSpPr>
        <cdr:cNvPr id="2" name="1 CuadroTexto"/>
        <cdr:cNvSpPr txBox="1"/>
      </cdr:nvSpPr>
      <cdr:spPr>
        <a:xfrm xmlns:a="http://schemas.openxmlformats.org/drawingml/2006/main">
          <a:off x="430042" y="9076074"/>
          <a:ext cx="12662501" cy="7407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a:defRPr>
          </a:lvl1pPr>
          <a:lvl2pPr marL="457200" indent="0">
            <a:defRPr sz="1100">
              <a:latin typeface="Calibri"/>
            </a:defRPr>
          </a:lvl2pPr>
          <a:lvl3pPr marL="914400" indent="0">
            <a:defRPr sz="1100">
              <a:latin typeface="Calibri"/>
            </a:defRPr>
          </a:lvl3pPr>
          <a:lvl4pPr marL="1371600" indent="0">
            <a:defRPr sz="1100">
              <a:latin typeface="Calibri"/>
            </a:defRPr>
          </a:lvl4pPr>
          <a:lvl5pPr marL="1828800" indent="0">
            <a:defRPr sz="1100">
              <a:latin typeface="Calibri"/>
            </a:defRPr>
          </a:lvl5pPr>
          <a:lvl6pPr marL="2286000" indent="0">
            <a:defRPr sz="1100">
              <a:latin typeface="Calibri"/>
            </a:defRPr>
          </a:lvl6pPr>
          <a:lvl7pPr marL="2743200" indent="0">
            <a:defRPr sz="1100">
              <a:latin typeface="Calibri"/>
            </a:defRPr>
          </a:lvl7pPr>
          <a:lvl8pPr marL="3200400" indent="0">
            <a:defRPr sz="1100">
              <a:latin typeface="Calibri"/>
            </a:defRPr>
          </a:lvl8pPr>
          <a:lvl9pPr marL="3657600" indent="0">
            <a:defRPr sz="1100">
              <a:latin typeface="Calibri"/>
            </a:defRPr>
          </a:lvl9pPr>
        </a:lstStyle>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s-ES" sz="2400" b="1">
              <a:latin typeface="Calibri"/>
              <a:ea typeface="+mn-ea"/>
              <a:cs typeface="+mn-cs"/>
            </a:rPr>
            <a:t>Fuente: </a:t>
          </a:r>
          <a:r>
            <a:rPr lang="es-ES" sz="2400" b="0">
              <a:latin typeface="Calibri"/>
              <a:ea typeface="+mn-ea"/>
              <a:cs typeface="+mn-cs"/>
            </a:rPr>
            <a:t>Banco Central (BCRD) e Informaciones</a:t>
          </a:r>
          <a:r>
            <a:rPr lang="es-ES" sz="2400" b="0" baseline="0">
              <a:latin typeface="Calibri"/>
              <a:ea typeface="+mn-ea"/>
              <a:cs typeface="+mn-cs"/>
            </a:rPr>
            <a:t> </a:t>
          </a:r>
          <a:r>
            <a:rPr lang="es-ES" sz="2400" b="0">
              <a:latin typeface="Calibri"/>
              <a:ea typeface="+mn-ea"/>
              <a:cs typeface="+mn-cs"/>
            </a:rPr>
            <a:t>Estadísticas  del Portal de SISALRIL. </a:t>
          </a:r>
        </a:p>
        <a:p xmlns:a="http://schemas.openxmlformats.org/drawingml/2006/main">
          <a:endParaRPr lang="es-ES" sz="2400"/>
        </a:p>
      </cdr:txBody>
    </cdr:sp>
  </cdr:relSizeAnchor>
</c:userShapes>
</file>

<file path=xl/drawings/drawing66.xml><?xml version="1.0" encoding="utf-8"?>
<xdr:wsDr xmlns:xdr="http://schemas.openxmlformats.org/drawingml/2006/spreadsheetDrawing" xmlns:a="http://schemas.openxmlformats.org/drawingml/2006/main">
  <xdr:twoCellAnchor editAs="oneCell">
    <xdr:from>
      <xdr:col>1</xdr:col>
      <xdr:colOff>257175</xdr:colOff>
      <xdr:row>0</xdr:row>
      <xdr:rowOff>49886</xdr:rowOff>
    </xdr:from>
    <xdr:to>
      <xdr:col>1</xdr:col>
      <xdr:colOff>1324112</xdr:colOff>
      <xdr:row>0</xdr:row>
      <xdr:rowOff>207351</xdr:rowOff>
    </xdr:to>
    <xdr:pic>
      <xdr:nvPicPr>
        <xdr:cNvPr id="2" name="1 Imagen" descr="Logo_2x4.bmp">
          <a:hlinkClick xmlns:r="http://schemas.openxmlformats.org/officeDocument/2006/relationships" r:id="rId1"/>
          <a:extLst>
            <a:ext uri="{FF2B5EF4-FFF2-40B4-BE49-F238E27FC236}">
              <a16:creationId xmlns:a16="http://schemas.microsoft.com/office/drawing/2014/main" id="{00000000-0008-0000-3700-000002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editAs="oneCell">
    <xdr:from>
      <xdr:col>1</xdr:col>
      <xdr:colOff>257175</xdr:colOff>
      <xdr:row>0</xdr:row>
      <xdr:rowOff>49886</xdr:rowOff>
    </xdr:from>
    <xdr:to>
      <xdr:col>1</xdr:col>
      <xdr:colOff>1324112</xdr:colOff>
      <xdr:row>0</xdr:row>
      <xdr:rowOff>207351</xdr:rowOff>
    </xdr:to>
    <xdr:pic>
      <xdr:nvPicPr>
        <xdr:cNvPr id="3" name="2 Imagen" descr="Logo_2x4.bmp">
          <a:hlinkClick xmlns:r="http://schemas.openxmlformats.org/officeDocument/2006/relationships" r:id="rId1"/>
          <a:extLst>
            <a:ext uri="{FF2B5EF4-FFF2-40B4-BE49-F238E27FC236}">
              <a16:creationId xmlns:a16="http://schemas.microsoft.com/office/drawing/2014/main" id="{00000000-0008-0000-3700-000003000000}"/>
            </a:ext>
          </a:extLst>
        </xdr:cNvPr>
        <xdr:cNvPicPr>
          <a:picLocks noChangeAspect="1"/>
        </xdr:cNvPicPr>
      </xdr:nvPicPr>
      <xdr:blipFill>
        <a:blip xmlns:r="http://schemas.openxmlformats.org/officeDocument/2006/relationships" r:embed="rId2" cstate="print"/>
        <a:stretch>
          <a:fillRect/>
        </a:stretch>
      </xdr:blipFill>
      <xdr:spPr>
        <a:xfrm>
          <a:off x="1143000" y="49886"/>
          <a:ext cx="1065205" cy="157465"/>
        </a:xfrm>
        <a:prstGeom prst="rect">
          <a:avLst/>
        </a:prstGeom>
        <a:ln>
          <a:noFill/>
        </a:ln>
        <a:effectLst>
          <a:softEdge rad="112500"/>
        </a:effectLst>
      </xdr:spPr>
    </xdr:pic>
    <xdr:clientData/>
  </xdr:twoCellAnchor>
  <xdr:twoCellAnchor>
    <xdr:from>
      <xdr:col>0</xdr:col>
      <xdr:colOff>0</xdr:colOff>
      <xdr:row>21</xdr:row>
      <xdr:rowOff>76200</xdr:rowOff>
    </xdr:from>
    <xdr:to>
      <xdr:col>10</xdr:col>
      <xdr:colOff>2133600</xdr:colOff>
      <xdr:row>68</xdr:row>
      <xdr:rowOff>228600</xdr:rowOff>
    </xdr:to>
    <xdr:graphicFrame macro="">
      <xdr:nvGraphicFramePr>
        <xdr:cNvPr id="7" name="1 Gráfico">
          <a:extLst>
            <a:ext uri="{FF2B5EF4-FFF2-40B4-BE49-F238E27FC236}">
              <a16:creationId xmlns:a16="http://schemas.microsoft.com/office/drawing/2014/main" id="{00000000-0008-0000-37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477980</xdr:colOff>
      <xdr:row>0</xdr:row>
      <xdr:rowOff>589809</xdr:rowOff>
    </xdr:from>
    <xdr:to>
      <xdr:col>1</xdr:col>
      <xdr:colOff>342899</xdr:colOff>
      <xdr:row>1</xdr:row>
      <xdr:rowOff>231299</xdr:rowOff>
    </xdr:to>
    <xdr:pic>
      <xdr:nvPicPr>
        <xdr:cNvPr id="14" name="8 Imagen" descr="logo_2x4.bmp">
          <a:hlinkClick xmlns:r="http://schemas.openxmlformats.org/officeDocument/2006/relationships" r:id="rId4"/>
          <a:extLst>
            <a:ext uri="{FF2B5EF4-FFF2-40B4-BE49-F238E27FC236}">
              <a16:creationId xmlns:a16="http://schemas.microsoft.com/office/drawing/2014/main" id="{00000000-0008-0000-3700-00000E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7980" y="589809"/>
          <a:ext cx="2874819" cy="20798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704875</xdr:colOff>
      <xdr:row>0</xdr:row>
      <xdr:rowOff>227610</xdr:rowOff>
    </xdr:from>
    <xdr:to>
      <xdr:col>0</xdr:col>
      <xdr:colOff>1922318</xdr:colOff>
      <xdr:row>1</xdr:row>
      <xdr:rowOff>88515</xdr:rowOff>
    </xdr:to>
    <xdr:pic>
      <xdr:nvPicPr>
        <xdr:cNvPr id="7" name="4 Imagen" descr="logo_2x4.bmp">
          <a:hlinkClick xmlns:r="http://schemas.openxmlformats.org/officeDocument/2006/relationships" r:id="rId1"/>
          <a:extLst>
            <a:ext uri="{FF2B5EF4-FFF2-40B4-BE49-F238E27FC236}">
              <a16:creationId xmlns:a16="http://schemas.microsoft.com/office/drawing/2014/main" id="{00000000-0008-0000-38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04875" y="227610"/>
          <a:ext cx="1217443" cy="8480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24</xdr:row>
      <xdr:rowOff>23132</xdr:rowOff>
    </xdr:from>
    <xdr:to>
      <xdr:col>12</xdr:col>
      <xdr:colOff>404812</xdr:colOff>
      <xdr:row>58</xdr:row>
      <xdr:rowOff>95250</xdr:rowOff>
    </xdr:to>
    <xdr:graphicFrame macro="">
      <xdr:nvGraphicFramePr>
        <xdr:cNvPr id="3" name="Gráfico 2">
          <a:extLst>
            <a:ext uri="{FF2B5EF4-FFF2-40B4-BE49-F238E27FC236}">
              <a16:creationId xmlns:a16="http://schemas.microsoft.com/office/drawing/2014/main" id="{00000000-0008-0000-3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11205</xdr:colOff>
      <xdr:row>5</xdr:row>
      <xdr:rowOff>68036</xdr:rowOff>
    </xdr:to>
    <xdr:sp macro="" textlink="">
      <xdr:nvSpPr>
        <xdr:cNvPr id="5" name="4 Rectángulo redondeado">
          <a:extLst>
            <a:ext uri="{FF2B5EF4-FFF2-40B4-BE49-F238E27FC236}">
              <a16:creationId xmlns:a16="http://schemas.microsoft.com/office/drawing/2014/main" id="{00000000-0008-0000-3A00-000005000000}"/>
            </a:ext>
          </a:extLst>
        </xdr:cNvPr>
        <xdr:cNvSpPr/>
      </xdr:nvSpPr>
      <xdr:spPr>
        <a:xfrm>
          <a:off x="0" y="0"/>
          <a:ext cx="11305134" cy="95250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3600" b="1">
              <a:solidFill>
                <a:schemeClr val="bg1"/>
              </a:solidFill>
              <a:effectLst/>
              <a:latin typeface="+mn-lt"/>
              <a:ea typeface="+mn-ea"/>
              <a:cs typeface="+mn-cs"/>
            </a:rPr>
            <a:t>Sistema Dominicano de Seguridad Social</a:t>
          </a:r>
          <a:endParaRPr lang="es-DO" sz="4800">
            <a:solidFill>
              <a:schemeClr val="bg1"/>
            </a:solidFill>
            <a:effectLst/>
          </a:endParaRPr>
        </a:p>
        <a:p>
          <a:pPr algn="ctr" eaLnBrk="1" fontAlgn="auto" latinLnBrk="0" hangingPunct="1"/>
          <a:r>
            <a:rPr lang="es-DO" sz="3600" b="1">
              <a:solidFill>
                <a:schemeClr val="bg1"/>
              </a:solidFill>
              <a:effectLst/>
              <a:latin typeface="+mn-lt"/>
              <a:ea typeface="+mn-ea"/>
              <a:cs typeface="+mn-cs"/>
            </a:rPr>
            <a:t>Ingresos y Egresos</a:t>
          </a:r>
          <a:endParaRPr lang="es-DO" sz="4800">
            <a:solidFill>
              <a:schemeClr val="bg1"/>
            </a:solidFill>
            <a:effectLst/>
          </a:endParaRPr>
        </a:p>
      </xdr:txBody>
    </xdr:sp>
    <xdr:clientData/>
  </xdr:twoCellAnchor>
  <xdr:twoCellAnchor editAs="oneCell">
    <xdr:from>
      <xdr:col>0</xdr:col>
      <xdr:colOff>659108</xdr:colOff>
      <xdr:row>2</xdr:row>
      <xdr:rowOff>35508</xdr:rowOff>
    </xdr:from>
    <xdr:to>
      <xdr:col>2</xdr:col>
      <xdr:colOff>277090</xdr:colOff>
      <xdr:row>4</xdr:row>
      <xdr:rowOff>380708</xdr:rowOff>
    </xdr:to>
    <xdr:pic>
      <xdr:nvPicPr>
        <xdr:cNvPr id="7" name="1 Imagen" descr="Logo_2x4.bmp">
          <a:hlinkClick xmlns:r="http://schemas.openxmlformats.org/officeDocument/2006/relationships" r:id="rId1"/>
          <a:extLst>
            <a:ext uri="{FF2B5EF4-FFF2-40B4-BE49-F238E27FC236}">
              <a16:creationId xmlns:a16="http://schemas.microsoft.com/office/drawing/2014/main" id="{00000000-0008-0000-3A00-000007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659108" y="381872"/>
          <a:ext cx="1038073" cy="6915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9.xml><?xml version="1.0" encoding="utf-8"?>
<xdr:wsDr xmlns:xdr="http://schemas.openxmlformats.org/drawingml/2006/spreadsheetDrawing" xmlns:a="http://schemas.openxmlformats.org/drawingml/2006/main">
  <xdr:twoCellAnchor>
    <xdr:from>
      <xdr:col>0</xdr:col>
      <xdr:colOff>0</xdr:colOff>
      <xdr:row>0</xdr:row>
      <xdr:rowOff>0</xdr:rowOff>
    </xdr:from>
    <xdr:to>
      <xdr:col>13</xdr:col>
      <xdr:colOff>13607</xdr:colOff>
      <xdr:row>4</xdr:row>
      <xdr:rowOff>272143</xdr:rowOff>
    </xdr:to>
    <xdr:sp macro="" textlink="">
      <xdr:nvSpPr>
        <xdr:cNvPr id="5" name="4 Rectángulo redondeado">
          <a:extLst>
            <a:ext uri="{FF2B5EF4-FFF2-40B4-BE49-F238E27FC236}">
              <a16:creationId xmlns:a16="http://schemas.microsoft.com/office/drawing/2014/main" id="{00000000-0008-0000-3B00-000005000000}"/>
            </a:ext>
          </a:extLst>
        </xdr:cNvPr>
        <xdr:cNvSpPr/>
      </xdr:nvSpPr>
      <xdr:spPr>
        <a:xfrm>
          <a:off x="0" y="0"/>
          <a:ext cx="12695464" cy="97971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eaLnBrk="1" fontAlgn="auto" latinLnBrk="0" hangingPunct="1"/>
          <a:r>
            <a:rPr lang="es-DO" sz="2400" b="1">
              <a:solidFill>
                <a:schemeClr val="lt1"/>
              </a:solidFill>
              <a:effectLst/>
              <a:latin typeface="+mn-lt"/>
              <a:ea typeface="+mn-ea"/>
              <a:cs typeface="+mn-cs"/>
            </a:rPr>
            <a:t>Sistema Dominicano de Seguridad Social</a:t>
          </a:r>
          <a:r>
            <a:rPr lang="es-DO" sz="2400" b="1" baseline="0">
              <a:solidFill>
                <a:schemeClr val="lt1"/>
              </a:solidFill>
              <a:effectLst/>
              <a:latin typeface="+mn-lt"/>
              <a:ea typeface="+mn-ea"/>
              <a:cs typeface="+mn-cs"/>
            </a:rPr>
            <a:t> (SDSS)</a:t>
          </a:r>
          <a:endParaRPr lang="es-DO" sz="36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549090</xdr:colOff>
      <xdr:row>0</xdr:row>
      <xdr:rowOff>156882</xdr:rowOff>
    </xdr:from>
    <xdr:to>
      <xdr:col>1</xdr:col>
      <xdr:colOff>678062</xdr:colOff>
      <xdr:row>4</xdr:row>
      <xdr:rowOff>33277</xdr:rowOff>
    </xdr:to>
    <xdr:pic>
      <xdr:nvPicPr>
        <xdr:cNvPr id="8" name="1 Imagen" descr="Logo_2x4.bmp">
          <a:extLst>
            <a:ext uri="{FF2B5EF4-FFF2-40B4-BE49-F238E27FC236}">
              <a16:creationId xmlns:a16="http://schemas.microsoft.com/office/drawing/2014/main" id="{00000000-0008-0000-3B00-000008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063" t="10325" r="3969" b="15109"/>
        <a:stretch/>
      </xdr:blipFill>
      <xdr:spPr bwMode="auto">
        <a:xfrm>
          <a:off x="549090" y="156882"/>
          <a:ext cx="890972" cy="5935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27615</xdr:rowOff>
    </xdr:from>
    <xdr:to>
      <xdr:col>12</xdr:col>
      <xdr:colOff>0</xdr:colOff>
      <xdr:row>4</xdr:row>
      <xdr:rowOff>136072</xdr:rowOff>
    </xdr:to>
    <xdr:sp macro="" textlink="">
      <xdr:nvSpPr>
        <xdr:cNvPr id="143" name="142 Rectángulo redondeado">
          <a:extLst>
            <a:ext uri="{FF2B5EF4-FFF2-40B4-BE49-F238E27FC236}">
              <a16:creationId xmlns:a16="http://schemas.microsoft.com/office/drawing/2014/main" id="{00000000-0008-0000-0C00-00008F000000}"/>
            </a:ext>
          </a:extLst>
        </xdr:cNvPr>
        <xdr:cNvSpPr/>
      </xdr:nvSpPr>
      <xdr:spPr>
        <a:xfrm>
          <a:off x="0" y="27615"/>
          <a:ext cx="12123964" cy="81602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3600" b="1"/>
            <a:t>Ley 87-01</a:t>
          </a:r>
        </a:p>
        <a:p>
          <a:pPr algn="ctr"/>
          <a:r>
            <a:rPr lang="en-US" sz="1400" b="1"/>
            <a:t>Crea el Sistema Dominicano de Seguridad Social</a:t>
          </a:r>
        </a:p>
      </xdr:txBody>
    </xdr:sp>
    <xdr:clientData/>
  </xdr:twoCellAnchor>
  <xdr:twoCellAnchor editAs="oneCell">
    <xdr:from>
      <xdr:col>0</xdr:col>
      <xdr:colOff>392206</xdr:colOff>
      <xdr:row>0</xdr:row>
      <xdr:rowOff>136070</xdr:rowOff>
    </xdr:from>
    <xdr:to>
      <xdr:col>1</xdr:col>
      <xdr:colOff>392206</xdr:colOff>
      <xdr:row>3</xdr:row>
      <xdr:rowOff>144582</xdr:rowOff>
    </xdr:to>
    <xdr:pic>
      <xdr:nvPicPr>
        <xdr:cNvPr id="41" name="40 Imagen" descr="Logo_2x4.bmp">
          <a:hlinkClick xmlns:r="http://schemas.openxmlformats.org/officeDocument/2006/relationships" r:id="rId1"/>
          <a:extLst>
            <a:ext uri="{FF2B5EF4-FFF2-40B4-BE49-F238E27FC236}">
              <a16:creationId xmlns:a16="http://schemas.microsoft.com/office/drawing/2014/main" id="{00000000-0008-0000-0C00-000029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2206" y="136070"/>
          <a:ext cx="762000" cy="54639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1" name="AutoShape 1" descr="Español de Perú: las muchas traducciones de la palabra &quot;Ok&quot;">
          <a:extLst>
            <a:ext uri="{FF2B5EF4-FFF2-40B4-BE49-F238E27FC236}">
              <a16:creationId xmlns:a16="http://schemas.microsoft.com/office/drawing/2014/main" id="{00000000-0008-0000-0C00-000001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14</xdr:col>
      <xdr:colOff>0</xdr:colOff>
      <xdr:row>6</xdr:row>
      <xdr:rowOff>0</xdr:rowOff>
    </xdr:from>
    <xdr:to>
      <xdr:col>14</xdr:col>
      <xdr:colOff>304800</xdr:colOff>
      <xdr:row>6</xdr:row>
      <xdr:rowOff>304800</xdr:rowOff>
    </xdr:to>
    <xdr:sp macro="" textlink="">
      <xdr:nvSpPr>
        <xdr:cNvPr id="10242" name="AutoShape 2" descr="Español de Perú: las muchas traducciones de la palabra &quot;Ok&quot;">
          <a:extLst>
            <a:ext uri="{FF2B5EF4-FFF2-40B4-BE49-F238E27FC236}">
              <a16:creationId xmlns:a16="http://schemas.microsoft.com/office/drawing/2014/main" id="{00000000-0008-0000-0C00-000002280000}"/>
            </a:ext>
          </a:extLst>
        </xdr:cNvPr>
        <xdr:cNvSpPr>
          <a:spLocks noChangeAspect="1" noChangeArrowheads="1"/>
        </xdr:cNvSpPr>
      </xdr:nvSpPr>
      <xdr:spPr bwMode="auto">
        <a:xfrm>
          <a:off x="13649325" y="114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0</xdr:col>
      <xdr:colOff>0</xdr:colOff>
      <xdr:row>6</xdr:row>
      <xdr:rowOff>47224</xdr:rowOff>
    </xdr:from>
    <xdr:to>
      <xdr:col>11</xdr:col>
      <xdr:colOff>762000</xdr:colOff>
      <xdr:row>45</xdr:row>
      <xdr:rowOff>124064</xdr:rowOff>
    </xdr:to>
    <xdr:grpSp>
      <xdr:nvGrpSpPr>
        <xdr:cNvPr id="2" name="Grupo 1">
          <a:extLst>
            <a:ext uri="{FF2B5EF4-FFF2-40B4-BE49-F238E27FC236}">
              <a16:creationId xmlns:a16="http://schemas.microsoft.com/office/drawing/2014/main" id="{00000000-0008-0000-0800-000002000000}"/>
            </a:ext>
          </a:extLst>
        </xdr:cNvPr>
        <xdr:cNvGrpSpPr/>
      </xdr:nvGrpSpPr>
      <xdr:grpSpPr>
        <a:xfrm>
          <a:off x="0" y="1133074"/>
          <a:ext cx="11296650" cy="7830190"/>
          <a:chOff x="0" y="1108581"/>
          <a:chExt cx="11293929" cy="7683233"/>
        </a:xfrm>
      </xdr:grpSpPr>
      <xdr:grpSp>
        <xdr:nvGrpSpPr>
          <xdr:cNvPr id="379" name="378 Grupo">
            <a:extLst>
              <a:ext uri="{FF2B5EF4-FFF2-40B4-BE49-F238E27FC236}">
                <a16:creationId xmlns:a16="http://schemas.microsoft.com/office/drawing/2014/main" id="{00000000-0008-0000-0C00-00007B010000}"/>
              </a:ext>
            </a:extLst>
          </xdr:cNvPr>
          <xdr:cNvGrpSpPr/>
        </xdr:nvGrpSpPr>
        <xdr:grpSpPr>
          <a:xfrm>
            <a:off x="0" y="1108581"/>
            <a:ext cx="11293929" cy="7683233"/>
            <a:chOff x="-28612" y="1203657"/>
            <a:chExt cx="12405678" cy="5478027"/>
          </a:xfrm>
        </xdr:grpSpPr>
        <xdr:sp macro="" textlink="">
          <xdr:nvSpPr>
            <xdr:cNvPr id="115" name="114 Rectángulo redondeado">
              <a:extLst>
                <a:ext uri="{FF2B5EF4-FFF2-40B4-BE49-F238E27FC236}">
                  <a16:creationId xmlns:a16="http://schemas.microsoft.com/office/drawing/2014/main" id="{00000000-0008-0000-0C00-000073000000}"/>
                </a:ext>
              </a:extLst>
            </xdr:cNvPr>
            <xdr:cNvSpPr/>
          </xdr:nvSpPr>
          <xdr:spPr>
            <a:xfrm>
              <a:off x="7335562" y="6012373"/>
              <a:ext cx="5001025" cy="22508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01-Jun-2009</a:t>
              </a:r>
            </a:p>
          </xdr:txBody>
        </xdr:sp>
        <xdr:sp macro="" textlink="">
          <xdr:nvSpPr>
            <xdr:cNvPr id="117" name="116 Rectángulo redondeado">
              <a:extLst>
                <a:ext uri="{FF2B5EF4-FFF2-40B4-BE49-F238E27FC236}">
                  <a16:creationId xmlns:a16="http://schemas.microsoft.com/office/drawing/2014/main" id="{00000000-0008-0000-0C00-000075000000}"/>
                </a:ext>
              </a:extLst>
            </xdr:cNvPr>
            <xdr:cNvSpPr/>
          </xdr:nvSpPr>
          <xdr:spPr>
            <a:xfrm>
              <a:off x="7359426" y="6465248"/>
              <a:ext cx="4973324" cy="216436"/>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01-Sep-2009</a:t>
              </a:r>
            </a:p>
          </xdr:txBody>
        </xdr:sp>
        <xdr:sp macro="" textlink="">
          <xdr:nvSpPr>
            <xdr:cNvPr id="121" name="120 Rectángulo redondeado">
              <a:extLst>
                <a:ext uri="{FF2B5EF4-FFF2-40B4-BE49-F238E27FC236}">
                  <a16:creationId xmlns:a16="http://schemas.microsoft.com/office/drawing/2014/main" id="{00000000-0008-0000-0C00-000079000000}"/>
                </a:ext>
              </a:extLst>
            </xdr:cNvPr>
            <xdr:cNvSpPr/>
          </xdr:nvSpPr>
          <xdr:spPr>
            <a:xfrm>
              <a:off x="7307736" y="1203657"/>
              <a:ext cx="5069330" cy="359332"/>
            </a:xfrm>
            <a:prstGeom prst="roundRect">
              <a:avLst/>
            </a:prstGeom>
            <a:solidFill>
              <a:srgbClr val="00539B"/>
            </a:solidFill>
            <a:ln/>
          </xdr:spPr>
          <xdr:style>
            <a:lnRef idx="3">
              <a:schemeClr val="lt1"/>
            </a:lnRef>
            <a:fillRef idx="1">
              <a:schemeClr val="accent3"/>
            </a:fillRef>
            <a:effectRef idx="1">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Fechas</a:t>
              </a:r>
            </a:p>
          </xdr:txBody>
        </xdr:sp>
        <xdr:sp macro="" textlink="">
          <xdr:nvSpPr>
            <xdr:cNvPr id="151" name="150 Rectángulo redondeado">
              <a:extLst>
                <a:ext uri="{FF2B5EF4-FFF2-40B4-BE49-F238E27FC236}">
                  <a16:creationId xmlns:a16="http://schemas.microsoft.com/office/drawing/2014/main" id="{00000000-0008-0000-0C00-000097000000}"/>
                </a:ext>
              </a:extLst>
            </xdr:cNvPr>
            <xdr:cNvSpPr/>
          </xdr:nvSpPr>
          <xdr:spPr>
            <a:xfrm>
              <a:off x="-28612" y="1225579"/>
              <a:ext cx="6599463" cy="348760"/>
            </a:xfrm>
            <a:prstGeom prst="roundRect">
              <a:avLst/>
            </a:prstGeom>
            <a:solidFill>
              <a:srgbClr val="00539B"/>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Acontecimientos</a:t>
              </a:r>
              <a:r>
                <a:rPr lang="en-US" sz="1400">
                  <a:latin typeface="Arial" panose="020B0604020202020204" pitchFamily="34" charset="0"/>
                  <a:cs typeface="Arial" panose="020B0604020202020204" pitchFamily="34" charset="0"/>
                </a:rPr>
                <a:t> </a:t>
              </a:r>
            </a:p>
          </xdr:txBody>
        </xdr:sp>
        <xdr:sp macro="" textlink="">
          <xdr:nvSpPr>
            <xdr:cNvPr id="333" name="332 Rectángulo redondeado">
              <a:extLst>
                <a:ext uri="{FF2B5EF4-FFF2-40B4-BE49-F238E27FC236}">
                  <a16:creationId xmlns:a16="http://schemas.microsoft.com/office/drawing/2014/main" id="{00000000-0008-0000-0C00-00004D010000}"/>
                </a:ext>
              </a:extLst>
            </xdr:cNvPr>
            <xdr:cNvSpPr/>
          </xdr:nvSpPr>
          <xdr:spPr>
            <a:xfrm>
              <a:off x="7364475" y="5593617"/>
              <a:ext cx="4964450" cy="22047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01-Sep-2008</a:t>
              </a:r>
            </a:p>
          </xdr:txBody>
        </xdr:sp>
        <xdr:sp macro="" textlink="">
          <xdr:nvSpPr>
            <xdr:cNvPr id="338" name="337 Rectángulo redondeado">
              <a:extLst>
                <a:ext uri="{FF2B5EF4-FFF2-40B4-BE49-F238E27FC236}">
                  <a16:creationId xmlns:a16="http://schemas.microsoft.com/office/drawing/2014/main" id="{00000000-0008-0000-0C00-000052010000}"/>
                </a:ext>
              </a:extLst>
            </xdr:cNvPr>
            <xdr:cNvSpPr/>
          </xdr:nvSpPr>
          <xdr:spPr>
            <a:xfrm>
              <a:off x="7362074" y="4666108"/>
              <a:ext cx="4959489" cy="234313"/>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 Mar 2004</a:t>
              </a:r>
            </a:p>
          </xdr:txBody>
        </xdr:sp>
        <xdr:sp macro="" textlink="">
          <xdr:nvSpPr>
            <xdr:cNvPr id="339" name="338 Rectángulo redondeado">
              <a:extLst>
                <a:ext uri="{FF2B5EF4-FFF2-40B4-BE49-F238E27FC236}">
                  <a16:creationId xmlns:a16="http://schemas.microsoft.com/office/drawing/2014/main" id="{00000000-0008-0000-0C00-000053010000}"/>
                </a:ext>
              </a:extLst>
            </xdr:cNvPr>
            <xdr:cNvSpPr/>
          </xdr:nvSpPr>
          <xdr:spPr>
            <a:xfrm>
              <a:off x="7348414" y="5140278"/>
              <a:ext cx="4966851" cy="236171"/>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01-Sep-2007</a:t>
              </a:r>
            </a:p>
          </xdr:txBody>
        </xdr:sp>
        <xdr:sp macro="" textlink="">
          <xdr:nvSpPr>
            <xdr:cNvPr id="351" name="350 Flecha derecha">
              <a:extLst>
                <a:ext uri="{FF2B5EF4-FFF2-40B4-BE49-F238E27FC236}">
                  <a16:creationId xmlns:a16="http://schemas.microsoft.com/office/drawing/2014/main" id="{00000000-0008-0000-0C00-00005F010000}"/>
                </a:ext>
              </a:extLst>
            </xdr:cNvPr>
            <xdr:cNvSpPr/>
          </xdr:nvSpPr>
          <xdr:spPr>
            <a:xfrm>
              <a:off x="6773515" y="2156190"/>
              <a:ext cx="443595" cy="106529"/>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2" name="351 Flecha derecha">
              <a:extLst>
                <a:ext uri="{FF2B5EF4-FFF2-40B4-BE49-F238E27FC236}">
                  <a16:creationId xmlns:a16="http://schemas.microsoft.com/office/drawing/2014/main" id="{00000000-0008-0000-0C00-000060010000}"/>
                </a:ext>
              </a:extLst>
            </xdr:cNvPr>
            <xdr:cNvSpPr/>
          </xdr:nvSpPr>
          <xdr:spPr>
            <a:xfrm>
              <a:off x="6747421" y="2639139"/>
              <a:ext cx="443595" cy="1028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3" name="352 Flecha derecha">
              <a:extLst>
                <a:ext uri="{FF2B5EF4-FFF2-40B4-BE49-F238E27FC236}">
                  <a16:creationId xmlns:a16="http://schemas.microsoft.com/office/drawing/2014/main" id="{00000000-0008-0000-0C00-000061010000}"/>
                </a:ext>
              </a:extLst>
            </xdr:cNvPr>
            <xdr:cNvSpPr/>
          </xdr:nvSpPr>
          <xdr:spPr>
            <a:xfrm>
              <a:off x="6753910" y="2994516"/>
              <a:ext cx="443595" cy="12714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4" name="353 Flecha derecha">
              <a:extLst>
                <a:ext uri="{FF2B5EF4-FFF2-40B4-BE49-F238E27FC236}">
                  <a16:creationId xmlns:a16="http://schemas.microsoft.com/office/drawing/2014/main" id="{00000000-0008-0000-0C00-000062010000}"/>
                </a:ext>
              </a:extLst>
            </xdr:cNvPr>
            <xdr:cNvSpPr/>
          </xdr:nvSpPr>
          <xdr:spPr>
            <a:xfrm>
              <a:off x="6770476" y="3468353"/>
              <a:ext cx="443595" cy="10022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5" name="354 Flecha derecha">
              <a:extLst>
                <a:ext uri="{FF2B5EF4-FFF2-40B4-BE49-F238E27FC236}">
                  <a16:creationId xmlns:a16="http://schemas.microsoft.com/office/drawing/2014/main" id="{00000000-0008-0000-0C00-000063010000}"/>
                </a:ext>
              </a:extLst>
            </xdr:cNvPr>
            <xdr:cNvSpPr/>
          </xdr:nvSpPr>
          <xdr:spPr>
            <a:xfrm>
              <a:off x="6746574" y="4725842"/>
              <a:ext cx="443595" cy="11648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6" name="355 Flecha derecha">
              <a:extLst>
                <a:ext uri="{FF2B5EF4-FFF2-40B4-BE49-F238E27FC236}">
                  <a16:creationId xmlns:a16="http://schemas.microsoft.com/office/drawing/2014/main" id="{00000000-0008-0000-0C00-000064010000}"/>
                </a:ext>
              </a:extLst>
            </xdr:cNvPr>
            <xdr:cNvSpPr/>
          </xdr:nvSpPr>
          <xdr:spPr>
            <a:xfrm>
              <a:off x="6786360" y="5190566"/>
              <a:ext cx="443595" cy="11493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7" name="356 Flecha derecha">
              <a:extLst>
                <a:ext uri="{FF2B5EF4-FFF2-40B4-BE49-F238E27FC236}">
                  <a16:creationId xmlns:a16="http://schemas.microsoft.com/office/drawing/2014/main" id="{00000000-0008-0000-0C00-000065010000}"/>
                </a:ext>
              </a:extLst>
            </xdr:cNvPr>
            <xdr:cNvSpPr/>
          </xdr:nvSpPr>
          <xdr:spPr>
            <a:xfrm>
              <a:off x="6749545" y="5637066"/>
              <a:ext cx="443595" cy="122695"/>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8" name="357 Flecha derecha">
              <a:extLst>
                <a:ext uri="{FF2B5EF4-FFF2-40B4-BE49-F238E27FC236}">
                  <a16:creationId xmlns:a16="http://schemas.microsoft.com/office/drawing/2014/main" id="{00000000-0008-0000-0C00-000066010000}"/>
                </a:ext>
              </a:extLst>
            </xdr:cNvPr>
            <xdr:cNvSpPr/>
          </xdr:nvSpPr>
          <xdr:spPr>
            <a:xfrm>
              <a:off x="6760585" y="6028892"/>
              <a:ext cx="443595" cy="113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59" name="358 Flecha derecha">
              <a:extLst>
                <a:ext uri="{FF2B5EF4-FFF2-40B4-BE49-F238E27FC236}">
                  <a16:creationId xmlns:a16="http://schemas.microsoft.com/office/drawing/2014/main" id="{00000000-0008-0000-0C00-000067010000}"/>
                </a:ext>
              </a:extLst>
            </xdr:cNvPr>
            <xdr:cNvSpPr/>
          </xdr:nvSpPr>
          <xdr:spPr>
            <a:xfrm>
              <a:off x="6776392" y="6530066"/>
              <a:ext cx="443595" cy="97051"/>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0" name="359 Flecha derecha">
              <a:extLst>
                <a:ext uri="{FF2B5EF4-FFF2-40B4-BE49-F238E27FC236}">
                  <a16:creationId xmlns:a16="http://schemas.microsoft.com/office/drawing/2014/main" id="{00000000-0008-0000-0C00-000068010000}"/>
                </a:ext>
              </a:extLst>
            </xdr:cNvPr>
            <xdr:cNvSpPr/>
          </xdr:nvSpPr>
          <xdr:spPr>
            <a:xfrm>
              <a:off x="6763710" y="3832842"/>
              <a:ext cx="443595" cy="110696"/>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1" name="360 Flecha derecha">
              <a:extLst>
                <a:ext uri="{FF2B5EF4-FFF2-40B4-BE49-F238E27FC236}">
                  <a16:creationId xmlns:a16="http://schemas.microsoft.com/office/drawing/2014/main" id="{00000000-0008-0000-0C00-000069010000}"/>
                </a:ext>
              </a:extLst>
            </xdr:cNvPr>
            <xdr:cNvSpPr/>
          </xdr:nvSpPr>
          <xdr:spPr>
            <a:xfrm>
              <a:off x="6788878" y="4270230"/>
              <a:ext cx="443595" cy="111040"/>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400">
                <a:latin typeface="Arial" panose="020B0604020202020204" pitchFamily="34" charset="0"/>
                <a:cs typeface="Arial" panose="020B0604020202020204" pitchFamily="34" charset="0"/>
              </a:endParaRPr>
            </a:p>
          </xdr:txBody>
        </xdr:sp>
        <xdr:sp macro="" textlink="">
          <xdr:nvSpPr>
            <xdr:cNvPr id="362" name="361 Rectángulo redondeado">
              <a:extLst>
                <a:ext uri="{FF2B5EF4-FFF2-40B4-BE49-F238E27FC236}">
                  <a16:creationId xmlns:a16="http://schemas.microsoft.com/office/drawing/2014/main" id="{00000000-0008-0000-0C00-00006A010000}"/>
                </a:ext>
              </a:extLst>
            </xdr:cNvPr>
            <xdr:cNvSpPr/>
          </xdr:nvSpPr>
          <xdr:spPr>
            <a:xfrm>
              <a:off x="7309882" y="2533970"/>
              <a:ext cx="4992220" cy="246927"/>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24-Abr-2001</a:t>
              </a:r>
            </a:p>
          </xdr:txBody>
        </xdr:sp>
        <xdr:sp macro="" textlink="">
          <xdr:nvSpPr>
            <xdr:cNvPr id="363" name="362 Rectángulo redondeado">
              <a:extLst>
                <a:ext uri="{FF2B5EF4-FFF2-40B4-BE49-F238E27FC236}">
                  <a16:creationId xmlns:a16="http://schemas.microsoft.com/office/drawing/2014/main" id="{00000000-0008-0000-0C00-00006B010000}"/>
                </a:ext>
              </a:extLst>
            </xdr:cNvPr>
            <xdr:cNvSpPr/>
          </xdr:nvSpPr>
          <xdr:spPr>
            <a:xfrm>
              <a:off x="7300837" y="2071372"/>
              <a:ext cx="5011744" cy="26464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16-Ago-1996 / 09/Sep./1998</a:t>
              </a:r>
            </a:p>
          </xdr:txBody>
        </xdr:sp>
        <xdr:sp macro="" textlink="">
          <xdr:nvSpPr>
            <xdr:cNvPr id="364" name="363 Rectángulo redondeado">
              <a:extLst>
                <a:ext uri="{FF2B5EF4-FFF2-40B4-BE49-F238E27FC236}">
                  <a16:creationId xmlns:a16="http://schemas.microsoft.com/office/drawing/2014/main" id="{00000000-0008-0000-0C00-00006C010000}"/>
                </a:ext>
              </a:extLst>
            </xdr:cNvPr>
            <xdr:cNvSpPr/>
          </xdr:nvSpPr>
          <xdr:spPr>
            <a:xfrm>
              <a:off x="7339853" y="2943116"/>
              <a:ext cx="4975412" cy="252822"/>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09-May-2001</a:t>
              </a:r>
            </a:p>
          </xdr:txBody>
        </xdr:sp>
        <xdr:sp macro="" textlink="">
          <xdr:nvSpPr>
            <xdr:cNvPr id="365" name="364 Rectángulo redondeado">
              <a:extLst>
                <a:ext uri="{FF2B5EF4-FFF2-40B4-BE49-F238E27FC236}">
                  <a16:creationId xmlns:a16="http://schemas.microsoft.com/office/drawing/2014/main" id="{00000000-0008-0000-0C00-00006D010000}"/>
                </a:ext>
              </a:extLst>
            </xdr:cNvPr>
            <xdr:cNvSpPr/>
          </xdr:nvSpPr>
          <xdr:spPr>
            <a:xfrm>
              <a:off x="7334773" y="3388635"/>
              <a:ext cx="4980491" cy="244940"/>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a:t>
              </a:r>
              <a:r>
                <a:rPr lang="en-US" sz="1400" b="1" baseline="0">
                  <a:latin typeface="Arial" panose="020B0604020202020204" pitchFamily="34" charset="0"/>
                  <a:cs typeface="Arial" panose="020B0604020202020204" pitchFamily="34" charset="0"/>
                </a:rPr>
                <a:t> Nov-2002</a:t>
              </a:r>
              <a:endParaRPr lang="en-US" sz="1400" b="1">
                <a:latin typeface="Arial" panose="020B0604020202020204" pitchFamily="34" charset="0"/>
                <a:cs typeface="Arial" panose="020B0604020202020204" pitchFamily="34" charset="0"/>
              </a:endParaRPr>
            </a:p>
          </xdr:txBody>
        </xdr:sp>
        <xdr:sp macro="" textlink="">
          <xdr:nvSpPr>
            <xdr:cNvPr id="366" name="365 Rectángulo redondeado">
              <a:extLst>
                <a:ext uri="{FF2B5EF4-FFF2-40B4-BE49-F238E27FC236}">
                  <a16:creationId xmlns:a16="http://schemas.microsoft.com/office/drawing/2014/main" id="{00000000-0008-0000-0C00-00006E010000}"/>
                </a:ext>
              </a:extLst>
            </xdr:cNvPr>
            <xdr:cNvSpPr/>
          </xdr:nvSpPr>
          <xdr:spPr>
            <a:xfrm>
              <a:off x="7345457" y="3785046"/>
              <a:ext cx="4969808" cy="247778"/>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01-Feb-2003</a:t>
              </a:r>
            </a:p>
          </xdr:txBody>
        </xdr:sp>
        <xdr:sp macro="" textlink="">
          <xdr:nvSpPr>
            <xdr:cNvPr id="367" name="366 Rectángulo redondeado">
              <a:extLst>
                <a:ext uri="{FF2B5EF4-FFF2-40B4-BE49-F238E27FC236}">
                  <a16:creationId xmlns:a16="http://schemas.microsoft.com/office/drawing/2014/main" id="{00000000-0008-0000-0C00-00006F010000}"/>
                </a:ext>
              </a:extLst>
            </xdr:cNvPr>
            <xdr:cNvSpPr/>
          </xdr:nvSpPr>
          <xdr:spPr>
            <a:xfrm>
              <a:off x="7362543" y="4202206"/>
              <a:ext cx="4963927" cy="229865"/>
            </a:xfrm>
            <a:prstGeom prst="roundRect">
              <a:avLst/>
            </a:prstGeom>
            <a:solidFill>
              <a:schemeClr val="bg1">
                <a:lumMod val="50000"/>
              </a:schemeClr>
            </a:solidFill>
          </xdr:spPr>
          <xdr:style>
            <a:lnRef idx="0">
              <a:schemeClr val="accent3"/>
            </a:lnRef>
            <a:fillRef idx="3">
              <a:schemeClr val="accent3"/>
            </a:fillRef>
            <a:effectRef idx="3">
              <a:schemeClr val="accent3"/>
            </a:effectRef>
            <a:fontRef idx="minor">
              <a:schemeClr val="lt1"/>
            </a:fontRef>
          </xdr:style>
          <xdr:txBody>
            <a:bodyPr vertOverflow="clip" horzOverflow="clip" rtlCol="0" anchor="ctr"/>
            <a:lstStyle/>
            <a:p>
              <a:pPr algn="ctr"/>
              <a:r>
                <a:rPr lang="en-US" sz="1400" b="1">
                  <a:latin typeface="Arial" panose="020B0604020202020204" pitchFamily="34" charset="0"/>
                  <a:cs typeface="Arial" panose="020B0604020202020204" pitchFamily="34" charset="0"/>
                </a:rPr>
                <a:t>01-Jul-2003</a:t>
              </a:r>
            </a:p>
          </xdr:txBody>
        </xdr:sp>
        <xdr:sp macro="" textlink="">
          <xdr:nvSpPr>
            <xdr:cNvPr id="368" name="367 Rectángulo redondeado">
              <a:extLst>
                <a:ext uri="{FF2B5EF4-FFF2-40B4-BE49-F238E27FC236}">
                  <a16:creationId xmlns:a16="http://schemas.microsoft.com/office/drawing/2014/main" id="{00000000-0008-0000-0C00-000070010000}"/>
                </a:ext>
              </a:extLst>
            </xdr:cNvPr>
            <xdr:cNvSpPr/>
          </xdr:nvSpPr>
          <xdr:spPr>
            <a:xfrm>
              <a:off x="0" y="6383833"/>
              <a:ext cx="6626087" cy="25946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por Enfermedad Común</a:t>
              </a:r>
            </a:p>
          </xdr:txBody>
        </xdr:sp>
        <xdr:sp macro="" textlink="">
          <xdr:nvSpPr>
            <xdr:cNvPr id="369" name="368 Rectángulo redondeado">
              <a:extLst>
                <a:ext uri="{FF2B5EF4-FFF2-40B4-BE49-F238E27FC236}">
                  <a16:creationId xmlns:a16="http://schemas.microsoft.com/office/drawing/2014/main" id="{00000000-0008-0000-0C00-000071010000}"/>
                </a:ext>
              </a:extLst>
            </xdr:cNvPr>
            <xdr:cNvSpPr/>
          </xdr:nvSpPr>
          <xdr:spPr>
            <a:xfrm>
              <a:off x="0" y="3320999"/>
              <a:ext cx="6626599" cy="258831"/>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PBS Seguro Familiar de Salud del Régimen Subsidiado</a:t>
              </a:r>
            </a:p>
          </xdr:txBody>
        </xdr:sp>
        <xdr:sp macro="" textlink="">
          <xdr:nvSpPr>
            <xdr:cNvPr id="370" name="369 Rectángulo redondeado">
              <a:extLst>
                <a:ext uri="{FF2B5EF4-FFF2-40B4-BE49-F238E27FC236}">
                  <a16:creationId xmlns:a16="http://schemas.microsoft.com/office/drawing/2014/main" id="{00000000-0008-0000-0C00-000072010000}"/>
                </a:ext>
              </a:extLst>
            </xdr:cNvPr>
            <xdr:cNvSpPr/>
          </xdr:nvSpPr>
          <xdr:spPr>
            <a:xfrm>
              <a:off x="0" y="2928534"/>
              <a:ext cx="6625883" cy="259725"/>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•Promulgación de la Ley Poder Ejecutivo </a:t>
              </a:r>
            </a:p>
          </xdr:txBody>
        </xdr:sp>
        <xdr:sp macro="" textlink="">
          <xdr:nvSpPr>
            <xdr:cNvPr id="371" name="370 Rectángulo redondeado">
              <a:extLst>
                <a:ext uri="{FF2B5EF4-FFF2-40B4-BE49-F238E27FC236}">
                  <a16:creationId xmlns:a16="http://schemas.microsoft.com/office/drawing/2014/main" id="{00000000-0008-0000-0C00-000073010000}"/>
                </a:ext>
              </a:extLst>
            </xdr:cNvPr>
            <xdr:cNvSpPr/>
          </xdr:nvSpPr>
          <xdr:spPr>
            <a:xfrm>
              <a:off x="-1" y="3748741"/>
              <a:ext cx="6608267" cy="245693"/>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Afiliación  Pensiones del Régimen Contributivo</a:t>
              </a:r>
            </a:p>
          </xdr:txBody>
        </xdr:sp>
        <xdr:sp macro="" textlink="">
          <xdr:nvSpPr>
            <xdr:cNvPr id="372" name="371 Rectángulo redondeado">
              <a:extLst>
                <a:ext uri="{FF2B5EF4-FFF2-40B4-BE49-F238E27FC236}">
                  <a16:creationId xmlns:a16="http://schemas.microsoft.com/office/drawing/2014/main" id="{00000000-0008-0000-0C00-000074010000}"/>
                </a:ext>
              </a:extLst>
            </xdr:cNvPr>
            <xdr:cNvSpPr/>
          </xdr:nvSpPr>
          <xdr:spPr>
            <a:xfrm>
              <a:off x="22411" y="4176741"/>
              <a:ext cx="6600264" cy="25533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  Recaudo Pensiones del Régimen Contributivo</a:t>
              </a:r>
            </a:p>
          </xdr:txBody>
        </xdr:sp>
        <xdr:sp macro="" textlink="">
          <xdr:nvSpPr>
            <xdr:cNvPr id="373" name="372 Rectángulo redondeado">
              <a:extLst>
                <a:ext uri="{FF2B5EF4-FFF2-40B4-BE49-F238E27FC236}">
                  <a16:creationId xmlns:a16="http://schemas.microsoft.com/office/drawing/2014/main" id="{00000000-0008-0000-0C00-000075010000}"/>
                </a:ext>
              </a:extLst>
            </xdr:cNvPr>
            <xdr:cNvSpPr/>
          </xdr:nvSpPr>
          <xdr:spPr>
            <a:xfrm>
              <a:off x="0" y="4643652"/>
              <a:ext cx="6618292" cy="272125"/>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Proceso</a:t>
              </a:r>
              <a:r>
                <a:rPr lang="en-US" sz="1400" b="1" baseline="0">
                  <a:latin typeface="Arial" panose="020B0604020202020204" pitchFamily="34" charset="0"/>
                  <a:cs typeface="Arial" panose="020B0604020202020204" pitchFamily="34" charset="0"/>
                </a:rPr>
                <a:t>  Recaudo Seguro Riesgos Laborales</a:t>
              </a:r>
              <a:endParaRPr lang="en-US" sz="1400" b="1">
                <a:latin typeface="Arial" panose="020B0604020202020204" pitchFamily="34" charset="0"/>
                <a:cs typeface="Arial" panose="020B0604020202020204" pitchFamily="34" charset="0"/>
              </a:endParaRPr>
            </a:p>
          </xdr:txBody>
        </xdr:sp>
        <xdr:sp macro="" textlink="">
          <xdr:nvSpPr>
            <xdr:cNvPr id="374" name="373 Rectángulo redondeado">
              <a:extLst>
                <a:ext uri="{FF2B5EF4-FFF2-40B4-BE49-F238E27FC236}">
                  <a16:creationId xmlns:a16="http://schemas.microsoft.com/office/drawing/2014/main" id="{00000000-0008-0000-0C00-000076010000}"/>
                </a:ext>
              </a:extLst>
            </xdr:cNvPr>
            <xdr:cNvSpPr/>
          </xdr:nvSpPr>
          <xdr:spPr>
            <a:xfrm>
              <a:off x="0" y="5098080"/>
              <a:ext cx="6633882" cy="270691"/>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r>
                <a:rPr lang="en-US" sz="1400" b="1">
                  <a:solidFill>
                    <a:schemeClr val="lt1"/>
                  </a:solidFill>
                  <a:effectLst/>
                  <a:latin typeface="Arial" panose="020B0604020202020204" pitchFamily="34" charset="0"/>
                  <a:ea typeface="+mn-ea"/>
                  <a:cs typeface="Arial" panose="020B0604020202020204" pitchFamily="34" charset="0"/>
                </a:rPr>
                <a:t>•Inicio PDSS del Seguro Familiar de Salud del Régimen Contributivo</a:t>
              </a:r>
              <a:endParaRPr lang="en-US" sz="1400">
                <a:effectLst/>
                <a:latin typeface="Arial" panose="020B0604020202020204" pitchFamily="34" charset="0"/>
                <a:cs typeface="Arial" panose="020B0604020202020204" pitchFamily="34" charset="0"/>
              </a:endParaRPr>
            </a:p>
          </xdr:txBody>
        </xdr:sp>
        <xdr:sp macro="" textlink="">
          <xdr:nvSpPr>
            <xdr:cNvPr id="375" name="374 Rectángulo redondeado">
              <a:extLst>
                <a:ext uri="{FF2B5EF4-FFF2-40B4-BE49-F238E27FC236}">
                  <a16:creationId xmlns:a16="http://schemas.microsoft.com/office/drawing/2014/main" id="{00000000-0008-0000-0C00-000077010000}"/>
                </a:ext>
              </a:extLst>
            </xdr:cNvPr>
            <xdr:cNvSpPr/>
          </xdr:nvSpPr>
          <xdr:spPr>
            <a:xfrm>
              <a:off x="0" y="5565837"/>
              <a:ext cx="6622676" cy="255928"/>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Subsidio Maternidad y Lactancia</a:t>
              </a:r>
            </a:p>
          </xdr:txBody>
        </xdr:sp>
        <xdr:sp macro="" textlink="">
          <xdr:nvSpPr>
            <xdr:cNvPr id="376" name="375 Rectángulo redondeado">
              <a:extLst>
                <a:ext uri="{FF2B5EF4-FFF2-40B4-BE49-F238E27FC236}">
                  <a16:creationId xmlns:a16="http://schemas.microsoft.com/office/drawing/2014/main" id="{00000000-0008-0000-0C00-000078010000}"/>
                </a:ext>
              </a:extLst>
            </xdr:cNvPr>
            <xdr:cNvSpPr/>
          </xdr:nvSpPr>
          <xdr:spPr>
            <a:xfrm>
              <a:off x="0" y="5948470"/>
              <a:ext cx="6633882" cy="249509"/>
            </a:xfrm>
            <a:prstGeom prst="roundRect">
              <a:avLst/>
            </a:prstGeom>
            <a:solidFill>
              <a:srgbClr val="00539B"/>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•Inicio Servicio Estancias Infantiles</a:t>
              </a:r>
            </a:p>
          </xdr:txBody>
        </xdr:sp>
        <xdr:sp macro="" textlink="">
          <xdr:nvSpPr>
            <xdr:cNvPr id="377" name="376 Rectángulo redondeado">
              <a:extLst>
                <a:ext uri="{FF2B5EF4-FFF2-40B4-BE49-F238E27FC236}">
                  <a16:creationId xmlns:a16="http://schemas.microsoft.com/office/drawing/2014/main" id="{00000000-0008-0000-0C00-000079010000}"/>
                </a:ext>
              </a:extLst>
            </xdr:cNvPr>
            <xdr:cNvSpPr/>
          </xdr:nvSpPr>
          <xdr:spPr>
            <a:xfrm>
              <a:off x="27782" y="2046622"/>
              <a:ext cx="6584210" cy="281718"/>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a:latin typeface="Arial" panose="020B0604020202020204" pitchFamily="34" charset="0"/>
                  <a:cs typeface="Arial" panose="020B0604020202020204" pitchFamily="34" charset="0"/>
                </a:rPr>
                <a:t>•</a:t>
              </a:r>
              <a:r>
                <a:rPr lang="en-US" sz="1400" b="1">
                  <a:latin typeface="Arial" panose="020B0604020202020204" pitchFamily="34" charset="0"/>
                  <a:cs typeface="Arial" panose="020B0604020202020204" pitchFamily="34" charset="0"/>
                </a:rPr>
                <a:t>Introducción de  la Ley al Congreso</a:t>
              </a:r>
              <a:r>
                <a:rPr lang="en-US" sz="1400" b="1" baseline="0">
                  <a:latin typeface="Arial" panose="020B0604020202020204" pitchFamily="34" charset="0"/>
                  <a:cs typeface="Arial" panose="020B0604020202020204" pitchFamily="34" charset="0"/>
                </a:rPr>
                <a:t> Nacional</a:t>
              </a:r>
              <a:endParaRPr lang="en-US" sz="1400" b="1">
                <a:latin typeface="Arial" panose="020B0604020202020204" pitchFamily="34" charset="0"/>
                <a:cs typeface="Arial" panose="020B0604020202020204" pitchFamily="34" charset="0"/>
              </a:endParaRPr>
            </a:p>
          </xdr:txBody>
        </xdr:sp>
        <xdr:sp macro="" textlink="">
          <xdr:nvSpPr>
            <xdr:cNvPr id="378" name="377 Rectángulo redondeado">
              <a:extLst>
                <a:ext uri="{FF2B5EF4-FFF2-40B4-BE49-F238E27FC236}">
                  <a16:creationId xmlns:a16="http://schemas.microsoft.com/office/drawing/2014/main" id="{00000000-0008-0000-0C00-00007A010000}"/>
                </a:ext>
              </a:extLst>
            </xdr:cNvPr>
            <xdr:cNvSpPr/>
          </xdr:nvSpPr>
          <xdr:spPr>
            <a:xfrm>
              <a:off x="2463" y="2497023"/>
              <a:ext cx="6625884" cy="273566"/>
            </a:xfrm>
            <a:prstGeom prst="roundRect">
              <a:avLst/>
            </a:prstGeom>
            <a:solidFill>
              <a:srgbClr val="00539B"/>
            </a:solidFill>
            <a:ln/>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l"/>
              <a:r>
                <a:rPr lang="en-US" sz="1400" b="1">
                  <a:latin typeface="Arial" panose="020B0604020202020204" pitchFamily="34" charset="0"/>
                  <a:cs typeface="Arial" panose="020B0604020202020204" pitchFamily="34" charset="0"/>
                </a:rPr>
                <a:t>•Aprobación de la Ley Poder Legislativo</a:t>
              </a:r>
            </a:p>
          </xdr:txBody>
        </xdr:sp>
      </xdr:grpSp>
      <xdr:sp macro="" textlink="">
        <xdr:nvSpPr>
          <xdr:cNvPr id="44" name="351 Flecha derecha">
            <a:extLst>
              <a:ext uri="{FF2B5EF4-FFF2-40B4-BE49-F238E27FC236}">
                <a16:creationId xmlns:a16="http://schemas.microsoft.com/office/drawing/2014/main" id="{00000000-0008-0000-0C00-00002C000000}"/>
              </a:ext>
            </a:extLst>
          </xdr:cNvPr>
          <xdr:cNvSpPr/>
        </xdr:nvSpPr>
        <xdr:spPr>
          <a:xfrm rot="5400000">
            <a:off x="2123913" y="1892598"/>
            <a:ext cx="585105" cy="174494"/>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sp macro="" textlink="">
        <xdr:nvSpPr>
          <xdr:cNvPr id="45" name="351 Flecha derecha">
            <a:extLst>
              <a:ext uri="{FF2B5EF4-FFF2-40B4-BE49-F238E27FC236}">
                <a16:creationId xmlns:a16="http://schemas.microsoft.com/office/drawing/2014/main" id="{00000000-0008-0000-0C00-00002D000000}"/>
              </a:ext>
            </a:extLst>
          </xdr:cNvPr>
          <xdr:cNvSpPr/>
        </xdr:nvSpPr>
        <xdr:spPr>
          <a:xfrm rot="5400000">
            <a:off x="8507026" y="1934780"/>
            <a:ext cx="598712" cy="158163"/>
          </a:xfrm>
          <a:prstGeom prst="rightArrow">
            <a:avLst/>
          </a:prstGeom>
          <a:solidFill>
            <a:srgbClr val="00A94F"/>
          </a:solidFill>
        </xdr:spPr>
        <xdr:style>
          <a:lnRef idx="0">
            <a:schemeClr val="accent5"/>
          </a:lnRef>
          <a:fillRef idx="3">
            <a:schemeClr val="accent5"/>
          </a:fillRef>
          <a:effectRef idx="3">
            <a:schemeClr val="accent5"/>
          </a:effectRef>
          <a:fontRef idx="minor">
            <a:schemeClr val="lt1"/>
          </a:fontRef>
        </xdr:style>
        <xdr:txBody>
          <a:bodyPr vertOverflow="clip" horzOverflow="clip" rtlCol="0" anchor="ctr"/>
          <a:lstStyle/>
          <a:p>
            <a:pPr algn="l"/>
            <a:endParaRPr lang="es-DO" sz="1100"/>
          </a:p>
        </xdr:txBody>
      </xdr:sp>
    </xdr:grpSp>
    <xdr:clientData/>
  </xdr:twoCellAnchor>
</xdr:wsDr>
</file>

<file path=xl/drawings/drawing70.xml><?xml version="1.0" encoding="utf-8"?>
<xdr:wsDr xmlns:xdr="http://schemas.openxmlformats.org/drawingml/2006/spreadsheetDrawing" xmlns:a="http://schemas.openxmlformats.org/drawingml/2006/main">
  <xdr:twoCellAnchor>
    <xdr:from>
      <xdr:col>0</xdr:col>
      <xdr:colOff>66675</xdr:colOff>
      <xdr:row>9</xdr:row>
      <xdr:rowOff>123825</xdr:rowOff>
    </xdr:from>
    <xdr:to>
      <xdr:col>12</xdr:col>
      <xdr:colOff>47625</xdr:colOff>
      <xdr:row>22</xdr:row>
      <xdr:rowOff>95250</xdr:rowOff>
    </xdr:to>
    <xdr:sp macro="" textlink="">
      <xdr:nvSpPr>
        <xdr:cNvPr id="2" name="1 CuadroTexto">
          <a:extLst>
            <a:ext uri="{FF2B5EF4-FFF2-40B4-BE49-F238E27FC236}">
              <a16:creationId xmlns:a16="http://schemas.microsoft.com/office/drawing/2014/main" id="{00000000-0008-0000-3900-000002000000}"/>
            </a:ext>
          </a:extLst>
        </xdr:cNvPr>
        <xdr:cNvSpPr txBox="1"/>
      </xdr:nvSpPr>
      <xdr:spPr>
        <a:xfrm>
          <a:off x="66675" y="1838325"/>
          <a:ext cx="8953500" cy="2447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s-DO" sz="3200" b="1" baseline="0">
              <a:solidFill>
                <a:srgbClr val="0070C0"/>
              </a:solidFill>
              <a:effectLst/>
              <a:latin typeface="+mn-lt"/>
              <a:ea typeface="+mn-ea"/>
              <a:cs typeface="+mn-cs"/>
            </a:rPr>
            <a:t>Sistema Dominicano de Seguridad Social (SDSS)</a:t>
          </a:r>
        </a:p>
        <a:p>
          <a:pPr marL="0" marR="0" indent="0" algn="ctr" defTabSz="914400" eaLnBrk="1" fontAlgn="auto" latinLnBrk="0" hangingPunct="1">
            <a:lnSpc>
              <a:spcPct val="100000"/>
            </a:lnSpc>
            <a:spcBef>
              <a:spcPts val="0"/>
            </a:spcBef>
            <a:spcAft>
              <a:spcPts val="0"/>
            </a:spcAft>
            <a:buClrTx/>
            <a:buSzTx/>
            <a:buFontTx/>
            <a:buNone/>
            <a:tabLst/>
            <a:defRPr/>
          </a:pPr>
          <a:r>
            <a:rPr lang="es-DO" sz="3200" b="1">
              <a:solidFill>
                <a:schemeClr val="accent3">
                  <a:lumMod val="50000"/>
                </a:schemeClr>
              </a:solidFill>
              <a:latin typeface="+mn-lt"/>
              <a:ea typeface="+mn-ea"/>
              <a:cs typeface="+mn-cs"/>
            </a:rPr>
            <a:t>Ingresos y Egresos del SDSS</a:t>
          </a:r>
        </a:p>
      </xdr:txBody>
    </xdr:sp>
    <xdr:clientData/>
  </xdr:twoCellAnchor>
  <xdr:twoCellAnchor editAs="oneCell">
    <xdr:from>
      <xdr:col>0</xdr:col>
      <xdr:colOff>240196</xdr:colOff>
      <xdr:row>1</xdr:row>
      <xdr:rowOff>182218</xdr:rowOff>
    </xdr:from>
    <xdr:to>
      <xdr:col>1</xdr:col>
      <xdr:colOff>552270</xdr:colOff>
      <xdr:row>6</xdr:row>
      <xdr:rowOff>39343</xdr:rowOff>
    </xdr:to>
    <xdr:pic>
      <xdr:nvPicPr>
        <xdr:cNvPr id="3" name="4 Imagen" descr="logo_2x4.bmp">
          <a:extLst>
            <a:ext uri="{FF2B5EF4-FFF2-40B4-BE49-F238E27FC236}">
              <a16:creationId xmlns:a16="http://schemas.microsoft.com/office/drawing/2014/main" id="{00000000-0008-0000-39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0196" y="372718"/>
          <a:ext cx="1074074"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1.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866775</xdr:colOff>
      <xdr:row>3</xdr:row>
      <xdr:rowOff>470646</xdr:rowOff>
    </xdr:to>
    <xdr:sp macro="" textlink="">
      <xdr:nvSpPr>
        <xdr:cNvPr id="4" name="3 Rectángulo redondeado">
          <a:extLst>
            <a:ext uri="{FF2B5EF4-FFF2-40B4-BE49-F238E27FC236}">
              <a16:creationId xmlns:a16="http://schemas.microsoft.com/office/drawing/2014/main" id="{00000000-0008-0000-3C00-000004000000}"/>
            </a:ext>
          </a:extLst>
        </xdr:cNvPr>
        <xdr:cNvSpPr/>
      </xdr:nvSpPr>
      <xdr:spPr>
        <a:xfrm>
          <a:off x="0" y="0"/>
          <a:ext cx="11859746" cy="1042146"/>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2800" b="1">
              <a:solidFill>
                <a:schemeClr val="lt1"/>
              </a:solidFill>
              <a:effectLst/>
              <a:latin typeface="+mn-lt"/>
              <a:ea typeface="+mn-ea"/>
              <a:cs typeface="+mn-cs"/>
            </a:rPr>
            <a:t>Sistema Dominicano de Seguridad Social (SDSS)</a:t>
          </a:r>
          <a:endParaRPr lang="es-DO" sz="4000">
            <a:effectLst/>
          </a:endParaRPr>
        </a:p>
        <a:p>
          <a:pPr algn="ctr" eaLnBrk="1" fontAlgn="auto" latinLnBrk="0" hangingPunct="1"/>
          <a:r>
            <a:rPr lang="es-DO" sz="2400" b="1">
              <a:solidFill>
                <a:schemeClr val="lt1"/>
              </a:solidFill>
              <a:effectLst/>
              <a:latin typeface="+mn-lt"/>
              <a:ea typeface="+mn-ea"/>
              <a:cs typeface="+mn-cs"/>
            </a:rPr>
            <a:t>Ingresos y Egresos</a:t>
          </a:r>
          <a:endParaRPr lang="es-DO" sz="3600">
            <a:effectLst/>
          </a:endParaRPr>
        </a:p>
      </xdr:txBody>
    </xdr:sp>
    <xdr:clientData/>
  </xdr:twoCellAnchor>
  <xdr:twoCellAnchor editAs="oneCell">
    <xdr:from>
      <xdr:col>0</xdr:col>
      <xdr:colOff>397810</xdr:colOff>
      <xdr:row>0</xdr:row>
      <xdr:rowOff>187757</xdr:rowOff>
    </xdr:from>
    <xdr:to>
      <xdr:col>1</xdr:col>
      <xdr:colOff>336177</xdr:colOff>
      <xdr:row>3</xdr:row>
      <xdr:rowOff>248977</xdr:rowOff>
    </xdr:to>
    <xdr:pic>
      <xdr:nvPicPr>
        <xdr:cNvPr id="5" name="1 Imagen" descr="Logo_2x4.bmp">
          <a:hlinkClick xmlns:r="http://schemas.openxmlformats.org/officeDocument/2006/relationships" r:id="rId1"/>
          <a:extLst>
            <a:ext uri="{FF2B5EF4-FFF2-40B4-BE49-F238E27FC236}">
              <a16:creationId xmlns:a16="http://schemas.microsoft.com/office/drawing/2014/main" id="{00000000-0008-0000-3C00-000005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97810" y="187757"/>
          <a:ext cx="958102" cy="632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xdr:colOff>
      <xdr:row>19</xdr:row>
      <xdr:rowOff>155864</xdr:rowOff>
    </xdr:from>
    <xdr:to>
      <xdr:col>10</xdr:col>
      <xdr:colOff>2078183</xdr:colOff>
      <xdr:row>71</xdr:row>
      <xdr:rowOff>121228</xdr:rowOff>
    </xdr:to>
    <xdr:graphicFrame macro="">
      <xdr:nvGraphicFramePr>
        <xdr:cNvPr id="2" name="1 Gráfico">
          <a:extLst>
            <a:ext uri="{FF2B5EF4-FFF2-40B4-BE49-F238E27FC236}">
              <a16:creationId xmlns:a16="http://schemas.microsoft.com/office/drawing/2014/main" id="{00000000-0008-0000-3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441614</xdr:colOff>
      <xdr:row>0</xdr:row>
      <xdr:rowOff>164523</xdr:rowOff>
    </xdr:from>
    <xdr:to>
      <xdr:col>1</xdr:col>
      <xdr:colOff>467591</xdr:colOff>
      <xdr:row>1</xdr:row>
      <xdr:rowOff>47356</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614" y="164523"/>
          <a:ext cx="1480704" cy="10085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3.xml><?xml version="1.0" encoding="utf-8"?>
<c:userShapes xmlns:c="http://schemas.openxmlformats.org/drawingml/2006/chart">
  <cdr:relSizeAnchor xmlns:cdr="http://schemas.openxmlformats.org/drawingml/2006/chartDrawing">
    <cdr:from>
      <cdr:x>0.02491</cdr:x>
      <cdr:y>0.93813</cdr:y>
    </cdr:from>
    <cdr:to>
      <cdr:x>0.15352</cdr:x>
      <cdr:y>0.98598</cdr:y>
    </cdr:to>
    <cdr:sp macro="" textlink="">
      <cdr:nvSpPr>
        <cdr:cNvPr id="2" name="1 CuadroTexto"/>
        <cdr:cNvSpPr txBox="1"/>
      </cdr:nvSpPr>
      <cdr:spPr>
        <a:xfrm xmlns:a="http://schemas.openxmlformats.org/drawingml/2006/main">
          <a:off x="612641" y="10765795"/>
          <a:ext cx="3162723" cy="54920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 </a:t>
          </a:r>
          <a:r>
            <a:rPr lang="es-ES" sz="2000"/>
            <a:t>TSS</a:t>
          </a:r>
        </a:p>
      </cdr:txBody>
    </cdr:sp>
  </cdr:relSizeAnchor>
</c:userShapes>
</file>

<file path=xl/drawings/drawing74.xml><?xml version="1.0" encoding="utf-8"?>
<xdr:wsDr xmlns:xdr="http://schemas.openxmlformats.org/drawingml/2006/spreadsheetDrawing" xmlns:a="http://schemas.openxmlformats.org/drawingml/2006/main">
  <xdr:twoCellAnchor editAs="oneCell">
    <xdr:from>
      <xdr:col>0</xdr:col>
      <xdr:colOff>115180</xdr:colOff>
      <xdr:row>0</xdr:row>
      <xdr:rowOff>122181</xdr:rowOff>
    </xdr:from>
    <xdr:to>
      <xdr:col>0</xdr:col>
      <xdr:colOff>704850</xdr:colOff>
      <xdr:row>1</xdr:row>
      <xdr:rowOff>185944</xdr:rowOff>
    </xdr:to>
    <xdr:pic>
      <xdr:nvPicPr>
        <xdr:cNvPr id="4" name="3 Imagen" descr="logo_2x4.bmp">
          <a:hlinkClick xmlns:r="http://schemas.openxmlformats.org/officeDocument/2006/relationships" r:id="rId1"/>
          <a:extLst>
            <a:ext uri="{FF2B5EF4-FFF2-40B4-BE49-F238E27FC236}">
              <a16:creationId xmlns:a16="http://schemas.microsoft.com/office/drawing/2014/main" id="{00000000-0008-0000-3E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180" y="122181"/>
          <a:ext cx="589670" cy="4733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17</xdr:row>
      <xdr:rowOff>33616</xdr:rowOff>
    </xdr:from>
    <xdr:to>
      <xdr:col>6</xdr:col>
      <xdr:colOff>1047750</xdr:colOff>
      <xdr:row>33</xdr:row>
      <xdr:rowOff>67233</xdr:rowOff>
    </xdr:to>
    <xdr:graphicFrame macro="">
      <xdr:nvGraphicFramePr>
        <xdr:cNvPr id="3" name="Gráfico 2">
          <a:extLst>
            <a:ext uri="{FF2B5EF4-FFF2-40B4-BE49-F238E27FC236}">
              <a16:creationId xmlns:a16="http://schemas.microsoft.com/office/drawing/2014/main" id="{00000000-0008-0000-3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17318</xdr:colOff>
      <xdr:row>23</xdr:row>
      <xdr:rowOff>160082</xdr:rowOff>
    </xdr:from>
    <xdr:to>
      <xdr:col>8</xdr:col>
      <xdr:colOff>1431226</xdr:colOff>
      <xdr:row>52</xdr:row>
      <xdr:rowOff>43296</xdr:rowOff>
    </xdr:to>
    <xdr:graphicFrame macro="">
      <xdr:nvGraphicFramePr>
        <xdr:cNvPr id="2" name="1 Gráfico">
          <a:extLst>
            <a:ext uri="{FF2B5EF4-FFF2-40B4-BE49-F238E27FC236}">
              <a16:creationId xmlns:a16="http://schemas.microsoft.com/office/drawing/2014/main" id="{00000000-0008-0000-3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254531</xdr:colOff>
      <xdr:row>0</xdr:row>
      <xdr:rowOff>96895</xdr:rowOff>
    </xdr:from>
    <xdr:to>
      <xdr:col>0</xdr:col>
      <xdr:colOff>1197428</xdr:colOff>
      <xdr:row>1</xdr:row>
      <xdr:rowOff>367750</xdr:rowOff>
    </xdr:to>
    <xdr:pic>
      <xdr:nvPicPr>
        <xdr:cNvPr id="4" name="3 Imagen" descr="logo_2x4.bmp">
          <a:hlinkClick xmlns:r="http://schemas.openxmlformats.org/officeDocument/2006/relationships" r:id="rId2"/>
          <a:extLst>
            <a:ext uri="{FF2B5EF4-FFF2-40B4-BE49-F238E27FC236}">
              <a16:creationId xmlns:a16="http://schemas.microsoft.com/office/drawing/2014/main" id="{00000000-0008-0000-3F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54531" y="96895"/>
          <a:ext cx="942897" cy="7062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386105</xdr:colOff>
      <xdr:row>50</xdr:row>
      <xdr:rowOff>122463</xdr:rowOff>
    </xdr:from>
    <xdr:to>
      <xdr:col>1</xdr:col>
      <xdr:colOff>789214</xdr:colOff>
      <xdr:row>52</xdr:row>
      <xdr:rowOff>108857</xdr:rowOff>
    </xdr:to>
    <xdr:sp macro="" textlink="">
      <xdr:nvSpPr>
        <xdr:cNvPr id="5" name="CuadroTexto 4">
          <a:extLst>
            <a:ext uri="{FF2B5EF4-FFF2-40B4-BE49-F238E27FC236}">
              <a16:creationId xmlns:a16="http://schemas.microsoft.com/office/drawing/2014/main" id="{00000000-0008-0000-3F00-000005000000}"/>
            </a:ext>
          </a:extLst>
        </xdr:cNvPr>
        <xdr:cNvSpPr txBox="1"/>
      </xdr:nvSpPr>
      <xdr:spPr>
        <a:xfrm>
          <a:off x="386105" y="11157856"/>
          <a:ext cx="1723002" cy="36739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 </a:t>
          </a:r>
          <a:r>
            <a:rPr lang="es-ES" sz="1800"/>
            <a:t>TSS</a:t>
          </a:r>
        </a:p>
      </xdr:txBody>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1344706</xdr:colOff>
      <xdr:row>3</xdr:row>
      <xdr:rowOff>95250</xdr:rowOff>
    </xdr:to>
    <xdr:sp macro="" textlink="">
      <xdr:nvSpPr>
        <xdr:cNvPr id="2" name="3 Rectángulo redondeado">
          <a:extLst>
            <a:ext uri="{FF2B5EF4-FFF2-40B4-BE49-F238E27FC236}">
              <a16:creationId xmlns:a16="http://schemas.microsoft.com/office/drawing/2014/main" id="{00000000-0008-0000-4100-000002000000}"/>
            </a:ext>
          </a:extLst>
        </xdr:cNvPr>
        <xdr:cNvSpPr/>
      </xdr:nvSpPr>
      <xdr:spPr>
        <a:xfrm>
          <a:off x="0" y="0"/>
          <a:ext cx="15101527" cy="1415143"/>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vertOverflow="clip" horzOverflow="clip" rtlCol="0" anchor="ctr"/>
        <a:lstStyle/>
        <a:p>
          <a:pPr algn="ctr" eaLnBrk="1" fontAlgn="auto" latinLnBrk="0" hangingPunct="1"/>
          <a:r>
            <a:rPr lang="es-DO" sz="3200" b="1">
              <a:solidFill>
                <a:schemeClr val="lt1"/>
              </a:solidFill>
              <a:effectLst/>
              <a:latin typeface="+mn-lt"/>
              <a:ea typeface="+mn-ea"/>
              <a:cs typeface="+mn-cs"/>
            </a:rPr>
            <a:t>Sistema Dominicano de Seguridad Social</a:t>
          </a:r>
          <a:endParaRPr lang="es-DO" sz="3200">
            <a:effectLst/>
          </a:endParaRPr>
        </a:p>
        <a:p>
          <a:pPr algn="ctr" eaLnBrk="1" fontAlgn="auto" latinLnBrk="0" hangingPunct="1"/>
          <a:r>
            <a:rPr lang="es-DO" sz="3200" b="1">
              <a:solidFill>
                <a:schemeClr val="lt1"/>
              </a:solidFill>
              <a:effectLst/>
              <a:latin typeface="+mn-lt"/>
              <a:ea typeface="+mn-ea"/>
              <a:cs typeface="+mn-cs"/>
            </a:rPr>
            <a:t>Ingresos y Egresos Seguro</a:t>
          </a:r>
          <a:r>
            <a:rPr lang="es-DO" sz="3200" b="1" baseline="0">
              <a:solidFill>
                <a:schemeClr val="lt1"/>
              </a:solidFill>
              <a:effectLst/>
              <a:latin typeface="+mn-lt"/>
              <a:ea typeface="+mn-ea"/>
              <a:cs typeface="+mn-cs"/>
            </a:rPr>
            <a:t> Familiar de Salud (SFS)</a:t>
          </a:r>
          <a:endParaRPr lang="es-DO" sz="3200">
            <a:effectLst/>
          </a:endParaRPr>
        </a:p>
      </xdr:txBody>
    </xdr:sp>
    <xdr:clientData/>
  </xdr:twoCellAnchor>
  <xdr:twoCellAnchor editAs="oneCell">
    <xdr:from>
      <xdr:col>0</xdr:col>
      <xdr:colOff>351533</xdr:colOff>
      <xdr:row>0</xdr:row>
      <xdr:rowOff>204925</xdr:rowOff>
    </xdr:from>
    <xdr:to>
      <xdr:col>1</xdr:col>
      <xdr:colOff>502226</xdr:colOff>
      <xdr:row>2</xdr:row>
      <xdr:rowOff>129652</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1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51533" y="204925"/>
          <a:ext cx="1276375" cy="9291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0</xdr:col>
      <xdr:colOff>222561</xdr:colOff>
      <xdr:row>0</xdr:row>
      <xdr:rowOff>122625</xdr:rowOff>
    </xdr:from>
    <xdr:to>
      <xdr:col>0</xdr:col>
      <xdr:colOff>773954</xdr:colOff>
      <xdr:row>1</xdr:row>
      <xdr:rowOff>92687</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2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22561" y="122625"/>
          <a:ext cx="551393" cy="3958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245688</xdr:colOff>
      <xdr:row>10</xdr:row>
      <xdr:rowOff>149598</xdr:rowOff>
    </xdr:from>
    <xdr:to>
      <xdr:col>5</xdr:col>
      <xdr:colOff>268942</xdr:colOff>
      <xdr:row>43</xdr:row>
      <xdr:rowOff>67235</xdr:rowOff>
    </xdr:to>
    <xdr:graphicFrame macro="">
      <xdr:nvGraphicFramePr>
        <xdr:cNvPr id="2" name="Gráfico 1">
          <a:extLst>
            <a:ext uri="{FF2B5EF4-FFF2-40B4-BE49-F238E27FC236}">
              <a16:creationId xmlns:a16="http://schemas.microsoft.com/office/drawing/2014/main" id="{00000000-0008-0000-3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8.xml><?xml version="1.0" encoding="utf-8"?>
<c:userShapes xmlns:c="http://schemas.openxmlformats.org/drawingml/2006/chart">
  <cdr:relSizeAnchor xmlns:cdr="http://schemas.openxmlformats.org/drawingml/2006/chartDrawing">
    <cdr:from>
      <cdr:x>0.10982</cdr:x>
      <cdr:y>0.85337</cdr:y>
    </cdr:from>
    <cdr:to>
      <cdr:x>0.44436</cdr:x>
      <cdr:y>0.92548</cdr:y>
    </cdr:to>
    <cdr:sp macro="" textlink="">
      <cdr:nvSpPr>
        <cdr:cNvPr id="2" name="CuadroTexto 1"/>
        <cdr:cNvSpPr txBox="1"/>
      </cdr:nvSpPr>
      <cdr:spPr>
        <a:xfrm xmlns:a="http://schemas.openxmlformats.org/drawingml/2006/main">
          <a:off x="719139" y="3381375"/>
          <a:ext cx="2190750" cy="28575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s-DO" sz="1100"/>
            <a:t>Fuente:</a:t>
          </a:r>
          <a:r>
            <a:rPr lang="es-DO" sz="1100" baseline="0"/>
            <a:t> TSS</a:t>
          </a:r>
          <a:endParaRPr lang="es-DO" sz="1100"/>
        </a:p>
      </cdr:txBody>
    </cdr:sp>
  </cdr:relSizeAnchor>
</c:userShapes>
</file>

<file path=xl/drawings/drawing79.xml><?xml version="1.0" encoding="utf-8"?>
<xdr:wsDr xmlns:xdr="http://schemas.openxmlformats.org/drawingml/2006/spreadsheetDrawing" xmlns:a="http://schemas.openxmlformats.org/drawingml/2006/main">
  <xdr:twoCellAnchor>
    <xdr:from>
      <xdr:col>0</xdr:col>
      <xdr:colOff>190501</xdr:colOff>
      <xdr:row>31</xdr:row>
      <xdr:rowOff>1</xdr:rowOff>
    </xdr:from>
    <xdr:to>
      <xdr:col>7</xdr:col>
      <xdr:colOff>231322</xdr:colOff>
      <xdr:row>71</xdr:row>
      <xdr:rowOff>166687</xdr:rowOff>
    </xdr:to>
    <xdr:graphicFrame macro="">
      <xdr:nvGraphicFramePr>
        <xdr:cNvPr id="2" name="6 Gráfico">
          <a:extLst>
            <a:ext uri="{FF2B5EF4-FFF2-40B4-BE49-F238E27FC236}">
              <a16:creationId xmlns:a16="http://schemas.microsoft.com/office/drawing/2014/main" id="{00000000-0008-0000-4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112059</xdr:colOff>
      <xdr:row>0</xdr:row>
      <xdr:rowOff>224119</xdr:rowOff>
    </xdr:from>
    <xdr:to>
      <xdr:col>1</xdr:col>
      <xdr:colOff>513829</xdr:colOff>
      <xdr:row>1</xdr:row>
      <xdr:rowOff>56029</xdr:rowOff>
    </xdr:to>
    <xdr:pic>
      <xdr:nvPicPr>
        <xdr:cNvPr id="4" name="5 Imagen" descr="logo_2x4.bmp">
          <a:hlinkClick xmlns:r="http://schemas.openxmlformats.org/officeDocument/2006/relationships" r:id="rId2"/>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2059" y="224119"/>
          <a:ext cx="761159" cy="5154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666750</xdr:colOff>
      <xdr:row>3</xdr:row>
      <xdr:rowOff>95252</xdr:rowOff>
    </xdr:from>
    <xdr:to>
      <xdr:col>10</xdr:col>
      <xdr:colOff>357497</xdr:colOff>
      <xdr:row>44</xdr:row>
      <xdr:rowOff>27214</xdr:rowOff>
    </xdr:to>
    <xdr:pic>
      <xdr:nvPicPr>
        <xdr:cNvPr id="2" name="1 Imagen">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lum bright="70000" contrast="-70000"/>
          <a:extLst>
            <a:ext uri="{BEBA8EAE-BF5A-486C-A8C5-ECC9F3942E4B}">
              <a14:imgProps xmlns:a14="http://schemas.microsoft.com/office/drawing/2010/main">
                <a14:imgLayer r:embed="rId2">
                  <a14:imgEffect>
                    <a14:sharpenSoften amount="48000"/>
                  </a14:imgEffect>
                </a14:imgLayer>
              </a14:imgProps>
            </a:ext>
            <a:ext uri="{28A0092B-C50C-407E-A947-70E740481C1C}">
              <a14:useLocalDpi xmlns:a14="http://schemas.microsoft.com/office/drawing/2010/main" val="0"/>
            </a:ext>
          </a:extLst>
        </a:blip>
        <a:srcRect/>
        <a:stretch>
          <a:fillRect/>
        </a:stretch>
      </xdr:blipFill>
      <xdr:spPr bwMode="auto">
        <a:xfrm>
          <a:off x="666750" y="666752"/>
          <a:ext cx="9139547" cy="7742462"/>
        </a:xfrm>
        <a:prstGeom prst="rect">
          <a:avLst/>
        </a:prstGeom>
        <a:noFill/>
        <a:ln>
          <a:noFill/>
        </a:ln>
      </xdr:spPr>
    </xdr:pic>
    <xdr:clientData/>
  </xdr:twoCellAnchor>
  <xdr:twoCellAnchor>
    <xdr:from>
      <xdr:col>0</xdr:col>
      <xdr:colOff>1</xdr:colOff>
      <xdr:row>0</xdr:row>
      <xdr:rowOff>0</xdr:rowOff>
    </xdr:from>
    <xdr:to>
      <xdr:col>12</xdr:col>
      <xdr:colOff>1524000</xdr:colOff>
      <xdr:row>62</xdr:row>
      <xdr:rowOff>138544</xdr:rowOff>
    </xdr:to>
    <xdr:sp macro="" textlink="">
      <xdr:nvSpPr>
        <xdr:cNvPr id="3" name="2 CuadroTexto">
          <a:extLst>
            <a:ext uri="{FF2B5EF4-FFF2-40B4-BE49-F238E27FC236}">
              <a16:creationId xmlns:a16="http://schemas.microsoft.com/office/drawing/2014/main" id="{00000000-0008-0000-0D00-000003000000}"/>
            </a:ext>
          </a:extLst>
        </xdr:cNvPr>
        <xdr:cNvSpPr txBox="1"/>
      </xdr:nvSpPr>
      <xdr:spPr>
        <a:xfrm>
          <a:off x="1" y="0"/>
          <a:ext cx="14720454" cy="11949544"/>
        </a:xfrm>
        <a:prstGeom prst="rect">
          <a:avLst/>
        </a:prstGeom>
        <a:noFill/>
        <a:ln w="9525" cmpd="sng">
          <a:noFill/>
        </a:ln>
        <a:effectLst>
          <a:softEdge rad="12700"/>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endParaRPr lang="es-DO" sz="1200" b="1">
            <a:solidFill>
              <a:schemeClr val="accent3">
                <a:lumMod val="50000"/>
              </a:schemeClr>
            </a:solidFill>
          </a:endParaRPr>
        </a:p>
        <a:p>
          <a:pPr marL="0" marR="0" indent="0" algn="l" defTabSz="914400" eaLnBrk="1" fontAlgn="auto" latinLnBrk="0" hangingPunct="1">
            <a:lnSpc>
              <a:spcPct val="100000"/>
            </a:lnSpc>
            <a:spcBef>
              <a:spcPts val="0"/>
            </a:spcBef>
            <a:spcAft>
              <a:spcPts val="0"/>
            </a:spcAft>
            <a:buClrTx/>
            <a:buSzTx/>
            <a:buFontTx/>
            <a:buNone/>
            <a:tabLst/>
            <a:defRPr/>
          </a:pPr>
          <a:r>
            <a:rPr lang="es-DO" sz="1200" b="1">
              <a:solidFill>
                <a:schemeClr val="accent3">
                  <a:lumMod val="50000"/>
                </a:schemeClr>
              </a:solidFill>
            </a:rPr>
            <a:t>                                              </a:t>
          </a:r>
          <a:endParaRPr lang="es-DO" sz="4400" b="1">
            <a:solidFill>
              <a:schemeClr val="accent3">
                <a:lumMod val="50000"/>
              </a:schemeClr>
            </a:solidFill>
          </a:endParaRPr>
        </a:p>
      </xdr:txBody>
    </xdr:sp>
    <xdr:clientData/>
  </xdr:twoCellAnchor>
  <xdr:twoCellAnchor>
    <xdr:from>
      <xdr:col>0</xdr:col>
      <xdr:colOff>111331</xdr:colOff>
      <xdr:row>29</xdr:row>
      <xdr:rowOff>27214</xdr:rowOff>
    </xdr:from>
    <xdr:to>
      <xdr:col>12</xdr:col>
      <xdr:colOff>1739240</xdr:colOff>
      <xdr:row>36</xdr:row>
      <xdr:rowOff>148441</xdr:rowOff>
    </xdr:to>
    <xdr:sp macro="" textlink="">
      <xdr:nvSpPr>
        <xdr:cNvPr id="4" name="3 Rectángulo redondeado">
          <a:extLst>
            <a:ext uri="{FF2B5EF4-FFF2-40B4-BE49-F238E27FC236}">
              <a16:creationId xmlns:a16="http://schemas.microsoft.com/office/drawing/2014/main" id="{00000000-0008-0000-0D00-000004000000}"/>
            </a:ext>
          </a:extLst>
        </xdr:cNvPr>
        <xdr:cNvSpPr/>
      </xdr:nvSpPr>
      <xdr:spPr>
        <a:xfrm>
          <a:off x="111331" y="5551714"/>
          <a:ext cx="14799623" cy="1454727"/>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Fiscalización /  Supervisión</a:t>
          </a:r>
        </a:p>
      </xdr:txBody>
    </xdr:sp>
    <xdr:clientData/>
  </xdr:twoCellAnchor>
  <xdr:twoCellAnchor editAs="oneCell">
    <xdr:from>
      <xdr:col>0</xdr:col>
      <xdr:colOff>231322</xdr:colOff>
      <xdr:row>0</xdr:row>
      <xdr:rowOff>163286</xdr:rowOff>
    </xdr:from>
    <xdr:to>
      <xdr:col>1</xdr:col>
      <xdr:colOff>727709</xdr:colOff>
      <xdr:row>4</xdr:row>
      <xdr:rowOff>155864</xdr:rowOff>
    </xdr:to>
    <xdr:pic>
      <xdr:nvPicPr>
        <xdr:cNvPr id="5" name="1 Imagen" descr="Logo_2x4.bmp">
          <a:extLst>
            <a:ext uri="{FF2B5EF4-FFF2-40B4-BE49-F238E27FC236}">
              <a16:creationId xmlns:a16="http://schemas.microsoft.com/office/drawing/2014/main" id="{00000000-0008-0000-0D00-000005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231322" y="163286"/>
          <a:ext cx="1258387" cy="7545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311727</xdr:colOff>
      <xdr:row>17</xdr:row>
      <xdr:rowOff>34637</xdr:rowOff>
    </xdr:from>
    <xdr:to>
      <xdr:col>8</xdr:col>
      <xdr:colOff>1275876</xdr:colOff>
      <xdr:row>19</xdr:row>
      <xdr:rowOff>190131</xdr:rowOff>
    </xdr:to>
    <xdr:pic>
      <xdr:nvPicPr>
        <xdr:cNvPr id="6" name="5 Imagen">
          <a:extLst>
            <a:ext uri="{FF2B5EF4-FFF2-40B4-BE49-F238E27FC236}">
              <a16:creationId xmlns:a16="http://schemas.microsoft.com/office/drawing/2014/main" id="{00000000-0008-0000-0D00-000006000000}"/>
            </a:ext>
          </a:extLst>
        </xdr:cNvPr>
        <xdr:cNvPicPr>
          <a:picLocks noChangeAspect="1"/>
        </xdr:cNvPicPr>
      </xdr:nvPicPr>
      <xdr:blipFill>
        <a:blip xmlns:r="http://schemas.openxmlformats.org/officeDocument/2006/relationships" r:embed="rId4"/>
        <a:stretch>
          <a:fillRect/>
        </a:stretch>
      </xdr:blipFill>
      <xdr:spPr>
        <a:xfrm>
          <a:off x="1835727" y="3273137"/>
          <a:ext cx="6518090" cy="536494"/>
        </a:xfrm>
        <a:prstGeom prst="rect">
          <a:avLst/>
        </a:prstGeom>
      </xdr:spPr>
    </xdr:pic>
    <xdr:clientData/>
  </xdr:twoCellAnchor>
  <xdr:twoCellAnchor>
    <xdr:from>
      <xdr:col>0</xdr:col>
      <xdr:colOff>0</xdr:colOff>
      <xdr:row>0</xdr:row>
      <xdr:rowOff>0</xdr:rowOff>
    </xdr:from>
    <xdr:to>
      <xdr:col>12</xdr:col>
      <xdr:colOff>1783773</xdr:colOff>
      <xdr:row>61</xdr:row>
      <xdr:rowOff>94014</xdr:rowOff>
    </xdr:to>
    <xdr:grpSp>
      <xdr:nvGrpSpPr>
        <xdr:cNvPr id="7" name="6 Grupo">
          <a:extLst>
            <a:ext uri="{FF2B5EF4-FFF2-40B4-BE49-F238E27FC236}">
              <a16:creationId xmlns:a16="http://schemas.microsoft.com/office/drawing/2014/main" id="{00000000-0008-0000-0D00-000007000000}"/>
            </a:ext>
          </a:extLst>
        </xdr:cNvPr>
        <xdr:cNvGrpSpPr/>
      </xdr:nvGrpSpPr>
      <xdr:grpSpPr>
        <a:xfrm>
          <a:off x="0" y="0"/>
          <a:ext cx="15223548" cy="11714514"/>
          <a:chOff x="1" y="27215"/>
          <a:chExt cx="11430000" cy="11714514"/>
        </a:xfrm>
      </xdr:grpSpPr>
      <xdr:sp macro="" textlink="">
        <xdr:nvSpPr>
          <xdr:cNvPr id="8" name="7 Rectángulo redondeado">
            <a:extLst>
              <a:ext uri="{FF2B5EF4-FFF2-40B4-BE49-F238E27FC236}">
                <a16:creationId xmlns:a16="http://schemas.microsoft.com/office/drawing/2014/main" id="{00000000-0008-0000-0D00-000008000000}"/>
              </a:ext>
            </a:extLst>
          </xdr:cNvPr>
          <xdr:cNvSpPr/>
        </xdr:nvSpPr>
        <xdr:spPr>
          <a:xfrm>
            <a:off x="138546" y="1143000"/>
            <a:ext cx="11256818" cy="1221442"/>
          </a:xfrm>
          <a:prstGeom prst="roundRect">
            <a:avLst/>
          </a:prstGeom>
          <a:solidFill>
            <a:schemeClr val="bg1">
              <a:lumMod val="50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600" b="1">
                <a:solidFill>
                  <a:schemeClr val="bg1"/>
                </a:solidFill>
              </a:rPr>
              <a:t>                                                                                                                                                  Dirección</a:t>
            </a:r>
          </a:p>
        </xdr:txBody>
      </xdr:sp>
      <xdr:sp macro="" textlink="">
        <xdr:nvSpPr>
          <xdr:cNvPr id="9" name="8 Rectángulo redondeado">
            <a:extLst>
              <a:ext uri="{FF2B5EF4-FFF2-40B4-BE49-F238E27FC236}">
                <a16:creationId xmlns:a16="http://schemas.microsoft.com/office/drawing/2014/main" id="{00000000-0008-0000-0D00-000009000000}"/>
              </a:ext>
            </a:extLst>
          </xdr:cNvPr>
          <xdr:cNvSpPr/>
        </xdr:nvSpPr>
        <xdr:spPr>
          <a:xfrm>
            <a:off x="2961410" y="1489364"/>
            <a:ext cx="5420591" cy="762000"/>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000" b="1">
                <a:solidFill>
                  <a:schemeClr val="bg1"/>
                </a:solidFill>
              </a:rPr>
              <a:t>Consejo Nacional de Seguridad Social (CNSS)</a:t>
            </a:r>
          </a:p>
        </xdr:txBody>
      </xdr:sp>
      <xdr:sp macro="" textlink="">
        <xdr:nvSpPr>
          <xdr:cNvPr id="10" name="9 Rectángulo redondeado">
            <a:extLst>
              <a:ext uri="{FF2B5EF4-FFF2-40B4-BE49-F238E27FC236}">
                <a16:creationId xmlns:a16="http://schemas.microsoft.com/office/drawing/2014/main" id="{00000000-0008-0000-0D00-00000A000000}"/>
              </a:ext>
            </a:extLst>
          </xdr:cNvPr>
          <xdr:cNvSpPr/>
        </xdr:nvSpPr>
        <xdr:spPr>
          <a:xfrm>
            <a:off x="400058" y="5891894"/>
            <a:ext cx="5042182" cy="1044036"/>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Superintendencia</a:t>
            </a:r>
            <a:r>
              <a:rPr lang="en-US" sz="1800" b="1" baseline="0">
                <a:solidFill>
                  <a:schemeClr val="bg1"/>
                </a:solidFill>
                <a:latin typeface="+mn-lt"/>
                <a:ea typeface="+mn-ea"/>
                <a:cs typeface="+mn-cs"/>
              </a:rPr>
              <a:t> de Pensiones (SIPEN)</a:t>
            </a:r>
            <a:endParaRPr lang="en-US" sz="1800" b="1">
              <a:solidFill>
                <a:schemeClr val="bg1"/>
              </a:solidFill>
              <a:latin typeface="+mn-lt"/>
              <a:ea typeface="+mn-ea"/>
              <a:cs typeface="+mn-cs"/>
            </a:endParaRPr>
          </a:p>
        </xdr:txBody>
      </xdr:sp>
      <xdr:sp macro="" textlink="">
        <xdr:nvSpPr>
          <xdr:cNvPr id="12" name="11 Rectángulo redondeado">
            <a:extLst>
              <a:ext uri="{FF2B5EF4-FFF2-40B4-BE49-F238E27FC236}">
                <a16:creationId xmlns:a16="http://schemas.microsoft.com/office/drawing/2014/main" id="{00000000-0008-0000-0D00-00000C000000}"/>
              </a:ext>
            </a:extLst>
          </xdr:cNvPr>
          <xdr:cNvSpPr/>
        </xdr:nvSpPr>
        <xdr:spPr>
          <a:xfrm>
            <a:off x="5792934" y="5931476"/>
            <a:ext cx="4985896" cy="1021773"/>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Superintendencia de Salud</a:t>
            </a:r>
            <a:r>
              <a:rPr lang="en-US" sz="1800" b="1" baseline="0">
                <a:solidFill>
                  <a:schemeClr val="bg1"/>
                </a:solidFill>
                <a:latin typeface="+mn-lt"/>
                <a:ea typeface="+mn-ea"/>
                <a:cs typeface="+mn-cs"/>
              </a:rPr>
              <a:t> y Riesgos Laborales (S</a:t>
            </a:r>
            <a:r>
              <a:rPr lang="en-US" sz="1800" b="1">
                <a:solidFill>
                  <a:schemeClr val="bg1"/>
                </a:solidFill>
                <a:latin typeface="+mn-lt"/>
                <a:ea typeface="+mn-ea"/>
                <a:cs typeface="+mn-cs"/>
              </a:rPr>
              <a:t>ISALRIL)</a:t>
            </a:r>
          </a:p>
        </xdr:txBody>
      </xdr:sp>
      <xdr:sp macro="" textlink="">
        <xdr:nvSpPr>
          <xdr:cNvPr id="13" name="12 Rectángulo redondeado">
            <a:extLst>
              <a:ext uri="{FF2B5EF4-FFF2-40B4-BE49-F238E27FC236}">
                <a16:creationId xmlns:a16="http://schemas.microsoft.com/office/drawing/2014/main" id="{00000000-0008-0000-0D00-00000D000000}"/>
              </a:ext>
            </a:extLst>
          </xdr:cNvPr>
          <xdr:cNvSpPr/>
        </xdr:nvSpPr>
        <xdr:spPr>
          <a:xfrm>
            <a:off x="138546" y="4110520"/>
            <a:ext cx="11269711" cy="1275435"/>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600" b="1">
                <a:solidFill>
                  <a:schemeClr val="bg1"/>
                </a:solidFill>
              </a:rPr>
              <a:t>Operación</a:t>
            </a:r>
          </a:p>
        </xdr:txBody>
      </xdr:sp>
      <xdr:sp macro="" textlink="">
        <xdr:nvSpPr>
          <xdr:cNvPr id="14" name="13 Rectángulo redondeado">
            <a:extLst>
              <a:ext uri="{FF2B5EF4-FFF2-40B4-BE49-F238E27FC236}">
                <a16:creationId xmlns:a16="http://schemas.microsoft.com/office/drawing/2014/main" id="{00000000-0008-0000-0D00-00000E000000}"/>
              </a:ext>
            </a:extLst>
          </xdr:cNvPr>
          <xdr:cNvSpPr/>
        </xdr:nvSpPr>
        <xdr:spPr>
          <a:xfrm>
            <a:off x="6809511" y="4410027"/>
            <a:ext cx="3931226" cy="750792"/>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UNIPAGO</a:t>
            </a:r>
          </a:p>
        </xdr:txBody>
      </xdr:sp>
      <xdr:sp macro="" textlink="">
        <xdr:nvSpPr>
          <xdr:cNvPr id="15" name="14 Rectángulo redondeado">
            <a:extLst>
              <a:ext uri="{FF2B5EF4-FFF2-40B4-BE49-F238E27FC236}">
                <a16:creationId xmlns:a16="http://schemas.microsoft.com/office/drawing/2014/main" id="{00000000-0008-0000-0D00-00000F000000}"/>
              </a:ext>
            </a:extLst>
          </xdr:cNvPr>
          <xdr:cNvSpPr/>
        </xdr:nvSpPr>
        <xdr:spPr>
          <a:xfrm>
            <a:off x="588822" y="4364182"/>
            <a:ext cx="3965864" cy="779318"/>
          </a:xfrm>
          <a:prstGeom prst="roundRect">
            <a:avLst/>
          </a:prstGeom>
          <a:solidFill>
            <a:srgbClr val="00539B"/>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Tesorería de la Seguridad Social (TSS)</a:t>
            </a:r>
          </a:p>
        </xdr:txBody>
      </xdr:sp>
      <xdr:sp macro="" textlink="">
        <xdr:nvSpPr>
          <xdr:cNvPr id="16" name="15 Flecha izquierda y derecha">
            <a:extLst>
              <a:ext uri="{FF2B5EF4-FFF2-40B4-BE49-F238E27FC236}">
                <a16:creationId xmlns:a16="http://schemas.microsoft.com/office/drawing/2014/main" id="{00000000-0008-0000-0D00-000010000000}"/>
              </a:ext>
            </a:extLst>
          </xdr:cNvPr>
          <xdr:cNvSpPr/>
        </xdr:nvSpPr>
        <xdr:spPr>
          <a:xfrm>
            <a:off x="4679373" y="4667760"/>
            <a:ext cx="2008909" cy="277820"/>
          </a:xfrm>
          <a:prstGeom prst="leftRightArrow">
            <a:avLst/>
          </a:prstGeom>
          <a:solidFill>
            <a:srgbClr val="00A94F"/>
          </a:solidFill>
          <a:ln w="76200">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ln>
                <a:solidFill>
                  <a:schemeClr val="tx2">
                    <a:lumMod val="60000"/>
                    <a:lumOff val="40000"/>
                  </a:schemeClr>
                </a:solidFill>
              </a:ln>
            </a:endParaRPr>
          </a:p>
        </xdr:txBody>
      </xdr:sp>
      <xdr:sp macro="" textlink="">
        <xdr:nvSpPr>
          <xdr:cNvPr id="17" name="16 Rectángulo redondeado">
            <a:extLst>
              <a:ext uri="{FF2B5EF4-FFF2-40B4-BE49-F238E27FC236}">
                <a16:creationId xmlns:a16="http://schemas.microsoft.com/office/drawing/2014/main" id="{00000000-0008-0000-0D00-000011000000}"/>
              </a:ext>
            </a:extLst>
          </xdr:cNvPr>
          <xdr:cNvSpPr/>
        </xdr:nvSpPr>
        <xdr:spPr>
          <a:xfrm>
            <a:off x="138546" y="7779574"/>
            <a:ext cx="11291454" cy="1589561"/>
          </a:xfrm>
          <a:prstGeom prst="roundRect">
            <a:avLst/>
          </a:prstGeom>
          <a:solidFill>
            <a:schemeClr val="bg1">
              <a:lumMod val="6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ysClr val="windowText" lastClr="000000"/>
                </a:solidFill>
                <a:latin typeface="+mn-lt"/>
                <a:ea typeface="+mn-ea"/>
                <a:cs typeface="+mn-cs"/>
              </a:rPr>
              <a:t>Administración y Gestión</a:t>
            </a:r>
          </a:p>
        </xdr:txBody>
      </xdr:sp>
      <xdr:sp macro="" textlink="">
        <xdr:nvSpPr>
          <xdr:cNvPr id="20" name="19 Rectángulo redondeado">
            <a:extLst>
              <a:ext uri="{FF2B5EF4-FFF2-40B4-BE49-F238E27FC236}">
                <a16:creationId xmlns:a16="http://schemas.microsoft.com/office/drawing/2014/main" id="{00000000-0008-0000-0D00-000014000000}"/>
              </a:ext>
            </a:extLst>
          </xdr:cNvPr>
          <xdr:cNvSpPr/>
        </xdr:nvSpPr>
        <xdr:spPr>
          <a:xfrm>
            <a:off x="803049" y="7993576"/>
            <a:ext cx="3457224" cy="1108364"/>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Administradoras de Fondos de Pensiones (AFP)</a:t>
            </a:r>
          </a:p>
        </xdr:txBody>
      </xdr:sp>
      <xdr:sp macro="" textlink="">
        <xdr:nvSpPr>
          <xdr:cNvPr id="23" name="22 Rectángulo redondeado">
            <a:extLst>
              <a:ext uri="{FF2B5EF4-FFF2-40B4-BE49-F238E27FC236}">
                <a16:creationId xmlns:a16="http://schemas.microsoft.com/office/drawing/2014/main" id="{00000000-0008-0000-0D00-000017000000}"/>
              </a:ext>
            </a:extLst>
          </xdr:cNvPr>
          <xdr:cNvSpPr/>
        </xdr:nvSpPr>
        <xdr:spPr>
          <a:xfrm>
            <a:off x="8637446" y="8229845"/>
            <a:ext cx="2389910" cy="1091047"/>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1800" b="1">
                <a:solidFill>
                  <a:schemeClr val="bg1"/>
                </a:solidFill>
                <a:latin typeface="+mn-lt"/>
                <a:ea typeface="+mn-ea"/>
                <a:cs typeface="+mn-cs"/>
              </a:rPr>
              <a:t>Administradoras de Riesgos de Salud (ARS)</a:t>
            </a:r>
          </a:p>
        </xdr:txBody>
      </xdr:sp>
      <xdr:sp macro="" textlink="">
        <xdr:nvSpPr>
          <xdr:cNvPr id="25" name="24 Rectángulo redondeado">
            <a:extLst>
              <a:ext uri="{FF2B5EF4-FFF2-40B4-BE49-F238E27FC236}">
                <a16:creationId xmlns:a16="http://schemas.microsoft.com/office/drawing/2014/main" id="{00000000-0008-0000-0D00-000019000000}"/>
              </a:ext>
            </a:extLst>
          </xdr:cNvPr>
          <xdr:cNvSpPr/>
        </xdr:nvSpPr>
        <xdr:spPr>
          <a:xfrm>
            <a:off x="6075126" y="8239742"/>
            <a:ext cx="2445420" cy="10465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noFill/>
          </a:ln>
          <a:effectLst>
            <a:glow rad="63500">
              <a:schemeClr val="accent6">
                <a:satMod val="175000"/>
                <a:alpha val="40000"/>
              </a:schemeClr>
            </a:glow>
            <a:outerShdw blurRad="44450" dist="27940" dir="5400000" algn="ctr">
              <a:schemeClr val="accent6">
                <a:lumMod val="60000"/>
                <a:lumOff val="40000"/>
                <a:alpha val="32000"/>
              </a:scheme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Administradora</a:t>
            </a:r>
            <a:r>
              <a:rPr lang="en-US" sz="1800" b="1" baseline="0">
                <a:solidFill>
                  <a:schemeClr val="bg1"/>
                </a:solidFill>
                <a:latin typeface="+mn-lt"/>
                <a:ea typeface="+mn-ea"/>
                <a:cs typeface="+mn-cs"/>
              </a:rPr>
              <a:t> de </a:t>
            </a:r>
            <a:r>
              <a:rPr lang="en-US" sz="1800" b="1">
                <a:solidFill>
                  <a:schemeClr val="bg1"/>
                </a:solidFill>
                <a:latin typeface="+mn-lt"/>
                <a:ea typeface="+mn-ea"/>
                <a:cs typeface="+mn-cs"/>
              </a:rPr>
              <a:t>Riesgos Laborales (IDOPRILL)</a:t>
            </a:r>
          </a:p>
        </xdr:txBody>
      </xdr:sp>
      <xdr:sp macro="" textlink="">
        <xdr:nvSpPr>
          <xdr:cNvPr id="26" name="25 Flecha abajo">
            <a:extLst>
              <a:ext uri="{FF2B5EF4-FFF2-40B4-BE49-F238E27FC236}">
                <a16:creationId xmlns:a16="http://schemas.microsoft.com/office/drawing/2014/main" id="{00000000-0008-0000-0D00-00001A000000}"/>
              </a:ext>
            </a:extLst>
          </xdr:cNvPr>
          <xdr:cNvSpPr/>
        </xdr:nvSpPr>
        <xdr:spPr>
          <a:xfrm>
            <a:off x="8265630" y="7076951"/>
            <a:ext cx="259946" cy="639536"/>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8" name="27 Flecha abajo">
            <a:extLst>
              <a:ext uri="{FF2B5EF4-FFF2-40B4-BE49-F238E27FC236}">
                <a16:creationId xmlns:a16="http://schemas.microsoft.com/office/drawing/2014/main" id="{00000000-0008-0000-0D00-00001C000000}"/>
              </a:ext>
            </a:extLst>
          </xdr:cNvPr>
          <xdr:cNvSpPr/>
        </xdr:nvSpPr>
        <xdr:spPr>
          <a:xfrm>
            <a:off x="2446194" y="7135092"/>
            <a:ext cx="329046" cy="62345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29" name="28 Rectángulo redondeado">
            <a:extLst>
              <a:ext uri="{FF2B5EF4-FFF2-40B4-BE49-F238E27FC236}">
                <a16:creationId xmlns:a16="http://schemas.microsoft.com/office/drawing/2014/main" id="{00000000-0008-0000-0D00-00001D000000}"/>
              </a:ext>
            </a:extLst>
          </xdr:cNvPr>
          <xdr:cNvSpPr/>
        </xdr:nvSpPr>
        <xdr:spPr>
          <a:xfrm>
            <a:off x="1" y="27215"/>
            <a:ext cx="11430000" cy="977240"/>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Organización del Sistema</a:t>
            </a:r>
            <a:endParaRPr lang="en-US" sz="4400" b="1"/>
          </a:p>
        </xdr:txBody>
      </xdr:sp>
      <xdr:sp macro="" textlink="">
        <xdr:nvSpPr>
          <xdr:cNvPr id="31" name="30 Rectángulo redondeado">
            <a:extLst>
              <a:ext uri="{FF2B5EF4-FFF2-40B4-BE49-F238E27FC236}">
                <a16:creationId xmlns:a16="http://schemas.microsoft.com/office/drawing/2014/main" id="{00000000-0008-0000-0D00-00001F000000}"/>
              </a:ext>
            </a:extLst>
          </xdr:cNvPr>
          <xdr:cNvSpPr/>
        </xdr:nvSpPr>
        <xdr:spPr>
          <a:xfrm>
            <a:off x="64944" y="9940636"/>
            <a:ext cx="11308773" cy="1801093"/>
          </a:xfrm>
          <a:prstGeom prst="roundRect">
            <a:avLst/>
          </a:prstGeom>
          <a:solidFill>
            <a:schemeClr val="bg1">
              <a:lumMod val="65000"/>
            </a:schemeClr>
          </a:solidFill>
          <a:ln>
            <a:noFill/>
          </a:ln>
          <a:effectLst>
            <a:outerShdw blurRad="50800" dist="38100" dir="2700000" algn="tl" rotWithShape="0">
              <a:prstClr val="black">
                <a:alpha val="40000"/>
              </a:prstClr>
            </a:outerShdw>
          </a:effectLst>
          <a:scene3d>
            <a:camera prst="orthographicFront">
              <a:rot lat="0" lon="0" rev="0"/>
            </a:camera>
            <a:lightRig rig="balanced" dir="t">
              <a:rot lat="0" lon="0" rev="8700000"/>
            </a:lightRig>
          </a:scene3d>
          <a:sp3d>
            <a:bevelT w="190500" h="38100" prst="coolSlan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r>
              <a:rPr lang="en-US" sz="1600" b="1">
                <a:solidFill>
                  <a:sysClr val="windowText" lastClr="000000"/>
                </a:solidFill>
                <a:latin typeface="+mn-lt"/>
                <a:ea typeface="+mn-ea"/>
                <a:cs typeface="+mn-cs"/>
              </a:rPr>
              <a:t>                                                                                                                                            Servicios</a:t>
            </a:r>
          </a:p>
        </xdr:txBody>
      </xdr:sp>
      <xdr:sp macro="" textlink="">
        <xdr:nvSpPr>
          <xdr:cNvPr id="37" name="36 Flecha abajo">
            <a:extLst>
              <a:ext uri="{FF2B5EF4-FFF2-40B4-BE49-F238E27FC236}">
                <a16:creationId xmlns:a16="http://schemas.microsoft.com/office/drawing/2014/main" id="{00000000-0008-0000-0D00-000025000000}"/>
              </a:ext>
            </a:extLst>
          </xdr:cNvPr>
          <xdr:cNvSpPr/>
        </xdr:nvSpPr>
        <xdr:spPr>
          <a:xfrm>
            <a:off x="8384384" y="9264556"/>
            <a:ext cx="309486" cy="825759"/>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38 Flecha abajo">
            <a:extLst>
              <a:ext uri="{FF2B5EF4-FFF2-40B4-BE49-F238E27FC236}">
                <a16:creationId xmlns:a16="http://schemas.microsoft.com/office/drawing/2014/main" id="{00000000-0008-0000-0D00-000027000000}"/>
              </a:ext>
            </a:extLst>
          </xdr:cNvPr>
          <xdr:cNvSpPr/>
        </xdr:nvSpPr>
        <xdr:spPr>
          <a:xfrm>
            <a:off x="2287161" y="9305905"/>
            <a:ext cx="311729" cy="911823"/>
          </a:xfrm>
          <a:prstGeom prst="downArrow">
            <a:avLst/>
          </a:prstGeom>
          <a:ln w="76200">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39 Rectángulo redondeado">
            <a:extLst>
              <a:ext uri="{FF2B5EF4-FFF2-40B4-BE49-F238E27FC236}">
                <a16:creationId xmlns:a16="http://schemas.microsoft.com/office/drawing/2014/main" id="{00000000-0008-0000-0D00-000028000000}"/>
              </a:ext>
            </a:extLst>
          </xdr:cNvPr>
          <xdr:cNvSpPr/>
        </xdr:nvSpPr>
        <xdr:spPr>
          <a:xfrm>
            <a:off x="138545" y="2615045"/>
            <a:ext cx="11274137" cy="1229591"/>
          </a:xfrm>
          <a:prstGeom prst="roundRect">
            <a:avLst/>
          </a:prstGeom>
          <a:solidFill>
            <a:schemeClr val="bg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ctr"/>
            <a:r>
              <a:rPr lang="en-US" sz="1600" b="1">
                <a:solidFill>
                  <a:schemeClr val="bg1"/>
                </a:solidFill>
                <a:latin typeface="+mn-lt"/>
                <a:ea typeface="+mn-ea"/>
                <a:cs typeface="+mn-cs"/>
              </a:rPr>
              <a:t>Defensa e Información a los Afiliados </a:t>
            </a:r>
          </a:p>
        </xdr:txBody>
      </xdr:sp>
      <xdr:sp macro="" textlink="">
        <xdr:nvSpPr>
          <xdr:cNvPr id="41" name="40 Rectángulo redondeado">
            <a:extLst>
              <a:ext uri="{FF2B5EF4-FFF2-40B4-BE49-F238E27FC236}">
                <a16:creationId xmlns:a16="http://schemas.microsoft.com/office/drawing/2014/main" id="{00000000-0008-0000-0D00-000029000000}"/>
              </a:ext>
            </a:extLst>
          </xdr:cNvPr>
          <xdr:cNvSpPr/>
        </xdr:nvSpPr>
        <xdr:spPr>
          <a:xfrm>
            <a:off x="1783774" y="2996046"/>
            <a:ext cx="7342908" cy="74468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rgbClr val="00539B"/>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2000" b="1">
                <a:solidFill>
                  <a:schemeClr val="bg1"/>
                </a:solidFill>
                <a:latin typeface="+mn-lt"/>
                <a:ea typeface="+mn-ea"/>
                <a:cs typeface="+mn-cs"/>
              </a:rPr>
              <a:t>Dirección de Información y Defensa  de los Afiliados (DIDA)</a:t>
            </a:r>
          </a:p>
        </xdr:txBody>
      </xdr:sp>
      <xdr:sp macro="" textlink="">
        <xdr:nvSpPr>
          <xdr:cNvPr id="43" name="42 Rectángulo redondeado">
            <a:extLst>
              <a:ext uri="{FF2B5EF4-FFF2-40B4-BE49-F238E27FC236}">
                <a16:creationId xmlns:a16="http://schemas.microsoft.com/office/drawing/2014/main" id="{00000000-0008-0000-0D00-00002B000000}"/>
              </a:ext>
            </a:extLst>
          </xdr:cNvPr>
          <xdr:cNvSpPr/>
        </xdr:nvSpPr>
        <xdr:spPr>
          <a:xfrm>
            <a:off x="6507308" y="10371365"/>
            <a:ext cx="4714876" cy="1114302"/>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Prestadoras de Servicios de Salud (PSS)</a:t>
            </a:r>
          </a:p>
        </xdr:txBody>
      </xdr:sp>
      <xdr:sp macro="" textlink="">
        <xdr:nvSpPr>
          <xdr:cNvPr id="44" name="43 Rectángulo redondeado">
            <a:extLst>
              <a:ext uri="{FF2B5EF4-FFF2-40B4-BE49-F238E27FC236}">
                <a16:creationId xmlns:a16="http://schemas.microsoft.com/office/drawing/2014/main" id="{00000000-0008-0000-0D00-00002C000000}"/>
              </a:ext>
            </a:extLst>
          </xdr:cNvPr>
          <xdr:cNvSpPr/>
        </xdr:nvSpPr>
        <xdr:spPr>
          <a:xfrm>
            <a:off x="318833" y="10382496"/>
            <a:ext cx="33959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Comisión</a:t>
            </a:r>
            <a:r>
              <a:rPr lang="en-US" sz="1800" b="1" baseline="0">
                <a:solidFill>
                  <a:schemeClr val="bg1"/>
                </a:solidFill>
                <a:latin typeface="+mn-lt"/>
                <a:ea typeface="+mn-ea"/>
                <a:cs typeface="+mn-cs"/>
              </a:rPr>
              <a:t> Médica Nacional y Regional (C</a:t>
            </a:r>
            <a:r>
              <a:rPr lang="en-US" sz="1800" b="1">
                <a:solidFill>
                  <a:schemeClr val="bg1"/>
                </a:solidFill>
                <a:latin typeface="+mn-lt"/>
                <a:ea typeface="+mn-ea"/>
                <a:cs typeface="+mn-cs"/>
              </a:rPr>
              <a:t>MNR)</a:t>
            </a:r>
          </a:p>
        </xdr:txBody>
      </xdr:sp>
    </xdr:grpSp>
    <xdr:clientData/>
  </xdr:twoCellAnchor>
  <xdr:twoCellAnchor editAs="oneCell">
    <xdr:from>
      <xdr:col>0</xdr:col>
      <xdr:colOff>450273</xdr:colOff>
      <xdr:row>0</xdr:row>
      <xdr:rowOff>138545</xdr:rowOff>
    </xdr:from>
    <xdr:to>
      <xdr:col>1</xdr:col>
      <xdr:colOff>669004</xdr:colOff>
      <xdr:row>4</xdr:row>
      <xdr:rowOff>70510</xdr:rowOff>
    </xdr:to>
    <xdr:pic>
      <xdr:nvPicPr>
        <xdr:cNvPr id="50" name="40 Imagen" descr="Logo_2x4.bmp">
          <a:hlinkClick xmlns:r="http://schemas.openxmlformats.org/officeDocument/2006/relationships" r:id="rId5"/>
          <a:extLst>
            <a:ext uri="{FF2B5EF4-FFF2-40B4-BE49-F238E27FC236}">
              <a16:creationId xmlns:a16="http://schemas.microsoft.com/office/drawing/2014/main" id="{00000000-0008-0000-0D00-000032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063" t="10325" r="3969" b="15109"/>
        <a:stretch/>
      </xdr:blipFill>
      <xdr:spPr bwMode="auto">
        <a:xfrm>
          <a:off x="450273" y="138545"/>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813954</xdr:colOff>
      <xdr:row>54</xdr:row>
      <xdr:rowOff>127412</xdr:rowOff>
    </xdr:from>
    <xdr:to>
      <xdr:col>8</xdr:col>
      <xdr:colOff>1237435</xdr:colOff>
      <xdr:row>60</xdr:row>
      <xdr:rowOff>45523</xdr:rowOff>
    </xdr:to>
    <xdr:sp macro="" textlink="">
      <xdr:nvSpPr>
        <xdr:cNvPr id="45" name="43 Rectángulo redondeado">
          <a:extLst>
            <a:ext uri="{FF2B5EF4-FFF2-40B4-BE49-F238E27FC236}">
              <a16:creationId xmlns:a16="http://schemas.microsoft.com/office/drawing/2014/main" id="{00000000-0008-0000-0D00-00002D000000}"/>
            </a:ext>
          </a:extLst>
        </xdr:cNvPr>
        <xdr:cNvSpPr/>
      </xdr:nvSpPr>
      <xdr:spPr>
        <a:xfrm>
          <a:off x="5385954" y="10414412"/>
          <a:ext cx="2934617" cy="1061111"/>
        </a:xfrm>
        <a:prstGeom prst="roundRect">
          <a:avLst/>
        </a:prstGeom>
        <a:gradFill flip="none" rotWithShape="1">
          <a:gsLst>
            <a:gs pos="0">
              <a:srgbClr val="0070C0">
                <a:shade val="30000"/>
                <a:satMod val="115000"/>
              </a:srgbClr>
            </a:gs>
            <a:gs pos="50000">
              <a:srgbClr val="0070C0">
                <a:shade val="67500"/>
                <a:satMod val="115000"/>
              </a:srgbClr>
            </a:gs>
            <a:gs pos="100000">
              <a:srgbClr val="0070C0">
                <a:shade val="100000"/>
                <a:satMod val="115000"/>
              </a:srgbClr>
            </a:gs>
          </a:gsLst>
          <a:path path="circle">
            <a:fillToRect l="100000" b="100000"/>
          </a:path>
          <a:tileRect t="-100000" r="-100000"/>
        </a:gradFill>
        <a:ln>
          <a:solidFill>
            <a:schemeClr val="accent6">
              <a:lumMod val="60000"/>
              <a:lumOff val="40000"/>
            </a:schemeClr>
          </a:solid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US" sz="1800" b="1">
              <a:solidFill>
                <a:schemeClr val="bg1"/>
              </a:solidFill>
              <a:latin typeface="+mn-lt"/>
              <a:ea typeface="+mn-ea"/>
              <a:cs typeface="+mn-cs"/>
            </a:rPr>
            <a:t>Convenio Bilateral (CNSS)</a:t>
          </a:r>
        </a:p>
      </xdr:txBody>
    </xdr:sp>
    <xdr:clientData/>
  </xdr:twoCellAnchor>
</xdr:wsDr>
</file>

<file path=xl/drawings/drawing80.xml><?xml version="1.0" encoding="utf-8"?>
<c:userShapes xmlns:c="http://schemas.openxmlformats.org/drawingml/2006/chart">
  <cdr:relSizeAnchor xmlns:cdr="http://schemas.openxmlformats.org/drawingml/2006/chartDrawing">
    <cdr:from>
      <cdr:x>0.54234</cdr:x>
      <cdr:y>0.96159</cdr:y>
    </cdr:from>
    <cdr:to>
      <cdr:x>0.81884</cdr:x>
      <cdr:y>1</cdr:y>
    </cdr:to>
    <cdr:sp macro="" textlink="">
      <cdr:nvSpPr>
        <cdr:cNvPr id="7" name="6 CuadroTexto"/>
        <cdr:cNvSpPr txBox="1"/>
      </cdr:nvSpPr>
      <cdr:spPr>
        <a:xfrm xmlns:a="http://schemas.openxmlformats.org/drawingml/2006/main">
          <a:off x="4629978" y="6070233"/>
          <a:ext cx="2360544" cy="24019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dr:relSizeAnchor xmlns:cdr="http://schemas.openxmlformats.org/drawingml/2006/chartDrawing">
    <cdr:from>
      <cdr:x>0.16752</cdr:x>
      <cdr:y>0.90765</cdr:y>
    </cdr:from>
    <cdr:to>
      <cdr:x>0.42678</cdr:x>
      <cdr:y>0.96554</cdr:y>
    </cdr:to>
    <cdr:sp macro="" textlink="">
      <cdr:nvSpPr>
        <cdr:cNvPr id="2" name="CuadroTexto 1"/>
        <cdr:cNvSpPr txBox="1"/>
      </cdr:nvSpPr>
      <cdr:spPr>
        <a:xfrm xmlns:a="http://schemas.openxmlformats.org/drawingml/2006/main">
          <a:off x="2644711" y="8191499"/>
          <a:ext cx="4093104" cy="52245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DO" sz="2400"/>
            <a:t>Fuente:</a:t>
          </a:r>
          <a:r>
            <a:rPr lang="es-DO" sz="2400" baseline="0"/>
            <a:t> TSS</a:t>
          </a:r>
          <a:endParaRPr lang="es-DO" sz="2400"/>
        </a:p>
      </cdr:txBody>
    </cdr:sp>
  </cdr:relSizeAnchor>
</c:userShapes>
</file>

<file path=xl/drawings/drawing81.xml><?xml version="1.0" encoding="utf-8"?>
<xdr:wsDr xmlns:xdr="http://schemas.openxmlformats.org/drawingml/2006/spreadsheetDrawing" xmlns:a="http://schemas.openxmlformats.org/drawingml/2006/main">
  <xdr:twoCellAnchor editAs="oneCell">
    <xdr:from>
      <xdr:col>0</xdr:col>
      <xdr:colOff>177329</xdr:colOff>
      <xdr:row>0</xdr:row>
      <xdr:rowOff>168984</xdr:rowOff>
    </xdr:from>
    <xdr:to>
      <xdr:col>0</xdr:col>
      <xdr:colOff>1021773</xdr:colOff>
      <xdr:row>0</xdr:row>
      <xdr:rowOff>810875</xdr:rowOff>
    </xdr:to>
    <xdr:pic>
      <xdr:nvPicPr>
        <xdr:cNvPr id="7" name="6 Imagen" descr="Logo_2x4.bmp">
          <a:hlinkClick xmlns:r="http://schemas.openxmlformats.org/officeDocument/2006/relationships" r:id="rId1"/>
          <a:extLst>
            <a:ext uri="{FF2B5EF4-FFF2-40B4-BE49-F238E27FC236}">
              <a16:creationId xmlns:a16="http://schemas.microsoft.com/office/drawing/2014/main" id="{00000000-0008-0000-4400-000007000000}"/>
            </a:ext>
          </a:extLst>
        </xdr:cNvPr>
        <xdr:cNvPicPr>
          <a:picLocks noChangeAspect="1"/>
        </xdr:cNvPicPr>
      </xdr:nvPicPr>
      <xdr:blipFill>
        <a:blip xmlns:r="http://schemas.openxmlformats.org/officeDocument/2006/relationships" r:embed="rId2"/>
        <a:stretch>
          <a:fillRect/>
        </a:stretch>
      </xdr:blipFill>
      <xdr:spPr>
        <a:xfrm>
          <a:off x="177329" y="168984"/>
          <a:ext cx="844444" cy="641891"/>
        </a:xfrm>
        <a:prstGeom prst="rect">
          <a:avLst/>
        </a:prstGeom>
        <a:ln>
          <a:noFill/>
        </a:ln>
        <a:effectLst>
          <a:outerShdw blurRad="190500" algn="tl" rotWithShape="0">
            <a:srgbClr val="000000">
              <a:alpha val="70000"/>
            </a:srgbClr>
          </a:outerShdw>
        </a:effectLst>
      </xdr:spPr>
    </xdr:pic>
    <xdr:clientData/>
  </xdr:twoCellAnchor>
  <xdr:twoCellAnchor>
    <xdr:from>
      <xdr:col>0</xdr:col>
      <xdr:colOff>91829</xdr:colOff>
      <xdr:row>10</xdr:row>
      <xdr:rowOff>138543</xdr:rowOff>
    </xdr:from>
    <xdr:to>
      <xdr:col>3</xdr:col>
      <xdr:colOff>710046</xdr:colOff>
      <xdr:row>43</xdr:row>
      <xdr:rowOff>155863</xdr:rowOff>
    </xdr:to>
    <xdr:graphicFrame macro="">
      <xdr:nvGraphicFramePr>
        <xdr:cNvPr id="2" name="Gráfico 1">
          <a:extLst>
            <a:ext uri="{FF2B5EF4-FFF2-40B4-BE49-F238E27FC236}">
              <a16:creationId xmlns:a16="http://schemas.microsoft.com/office/drawing/2014/main" id="{00000000-0008-0000-4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xdr:from>
      <xdr:col>0</xdr:col>
      <xdr:colOff>0</xdr:colOff>
      <xdr:row>12</xdr:row>
      <xdr:rowOff>121227</xdr:rowOff>
    </xdr:from>
    <xdr:to>
      <xdr:col>4</xdr:col>
      <xdr:colOff>756633</xdr:colOff>
      <xdr:row>41</xdr:row>
      <xdr:rowOff>69273</xdr:rowOff>
    </xdr:to>
    <xdr:graphicFrame macro="">
      <xdr:nvGraphicFramePr>
        <xdr:cNvPr id="3" name="2 Gráfico">
          <a:extLst>
            <a:ext uri="{FF2B5EF4-FFF2-40B4-BE49-F238E27FC236}">
              <a16:creationId xmlns:a16="http://schemas.microsoft.com/office/drawing/2014/main" id="{00000000-0008-0000-4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489857</xdr:colOff>
      <xdr:row>0</xdr:row>
      <xdr:rowOff>175288</xdr:rowOff>
    </xdr:from>
    <xdr:to>
      <xdr:col>0</xdr:col>
      <xdr:colOff>1438075</xdr:colOff>
      <xdr:row>1</xdr:row>
      <xdr:rowOff>81642</xdr:rowOff>
    </xdr:to>
    <xdr:pic>
      <xdr:nvPicPr>
        <xdr:cNvPr id="5" name="3 Imagen" descr="logo_2x4.bmp">
          <a:hlinkClick xmlns:r="http://schemas.openxmlformats.org/officeDocument/2006/relationships" r:id="rId2"/>
          <a:extLst>
            <a:ext uri="{FF2B5EF4-FFF2-40B4-BE49-F238E27FC236}">
              <a16:creationId xmlns:a16="http://schemas.microsoft.com/office/drawing/2014/main" id="{00000000-0008-0000-45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9857" y="175288"/>
          <a:ext cx="948218" cy="709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144730</xdr:colOff>
      <xdr:row>38</xdr:row>
      <xdr:rowOff>76694</xdr:rowOff>
    </xdr:from>
    <xdr:to>
      <xdr:col>1</xdr:col>
      <xdr:colOff>1001980</xdr:colOff>
      <xdr:row>40</xdr:row>
      <xdr:rowOff>76694</xdr:rowOff>
    </xdr:to>
    <xdr:sp macro="" textlink="">
      <xdr:nvSpPr>
        <xdr:cNvPr id="2" name="CuadroTexto 1">
          <a:extLst>
            <a:ext uri="{FF2B5EF4-FFF2-40B4-BE49-F238E27FC236}">
              <a16:creationId xmlns:a16="http://schemas.microsoft.com/office/drawing/2014/main" id="{00000000-0008-0000-4500-000002000000}"/>
            </a:ext>
          </a:extLst>
        </xdr:cNvPr>
        <xdr:cNvSpPr txBox="1"/>
      </xdr:nvSpPr>
      <xdr:spPr>
        <a:xfrm>
          <a:off x="144730" y="12909467"/>
          <a:ext cx="5948795" cy="3463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ES" sz="1800" b="1"/>
            <a:t>Fuente:</a:t>
          </a:r>
          <a:r>
            <a:rPr lang="es-ES" sz="1800" b="1" baseline="0"/>
            <a:t> </a:t>
          </a:r>
          <a:r>
            <a:rPr lang="es-ES" sz="1800" baseline="0"/>
            <a:t>TSS</a:t>
          </a:r>
          <a:endParaRPr lang="es-ES" sz="1800"/>
        </a:p>
      </xdr:txBody>
    </xdr:sp>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562840</xdr:colOff>
      <xdr:row>0</xdr:row>
      <xdr:rowOff>241217</xdr:rowOff>
    </xdr:from>
    <xdr:to>
      <xdr:col>0</xdr:col>
      <xdr:colOff>1884687</xdr:colOff>
      <xdr:row>1</xdr:row>
      <xdr:rowOff>190500</xdr:rowOff>
    </xdr:to>
    <xdr:pic>
      <xdr:nvPicPr>
        <xdr:cNvPr id="6" name="6 Imagen" descr="logo_2x4.bmp">
          <a:hlinkClick xmlns:r="http://schemas.openxmlformats.org/officeDocument/2006/relationships" r:id="rId1"/>
          <a:extLst>
            <a:ext uri="{FF2B5EF4-FFF2-40B4-BE49-F238E27FC236}">
              <a16:creationId xmlns:a16="http://schemas.microsoft.com/office/drawing/2014/main" id="{00000000-0008-0000-4600-000006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62840" y="241217"/>
          <a:ext cx="1321847" cy="9537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16</xdr:row>
      <xdr:rowOff>152400</xdr:rowOff>
    </xdr:from>
    <xdr:to>
      <xdr:col>10</xdr:col>
      <xdr:colOff>1021772</xdr:colOff>
      <xdr:row>65</xdr:row>
      <xdr:rowOff>103910</xdr:rowOff>
    </xdr:to>
    <xdr:graphicFrame macro="">
      <xdr:nvGraphicFramePr>
        <xdr:cNvPr id="2" name="Gráfico 1">
          <a:extLst>
            <a:ext uri="{FF2B5EF4-FFF2-40B4-BE49-F238E27FC236}">
              <a16:creationId xmlns:a16="http://schemas.microsoft.com/office/drawing/2014/main" id="{00000000-0008-0000-4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27215</xdr:colOff>
      <xdr:row>16</xdr:row>
      <xdr:rowOff>163286</xdr:rowOff>
    </xdr:from>
    <xdr:to>
      <xdr:col>9</xdr:col>
      <xdr:colOff>1510393</xdr:colOff>
      <xdr:row>44</xdr:row>
      <xdr:rowOff>108858</xdr:rowOff>
    </xdr:to>
    <xdr:graphicFrame macro="">
      <xdr:nvGraphicFramePr>
        <xdr:cNvPr id="3" name="Gráfico 2">
          <a:extLst>
            <a:ext uri="{FF2B5EF4-FFF2-40B4-BE49-F238E27FC236}">
              <a16:creationId xmlns:a16="http://schemas.microsoft.com/office/drawing/2014/main" id="{00000000-0008-0000-4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291353</xdr:colOff>
      <xdr:row>0</xdr:row>
      <xdr:rowOff>235324</xdr:rowOff>
    </xdr:from>
    <xdr:to>
      <xdr:col>0</xdr:col>
      <xdr:colOff>1152544</xdr:colOff>
      <xdr:row>1</xdr:row>
      <xdr:rowOff>38661</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7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1353" y="235324"/>
          <a:ext cx="861191" cy="6213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5.xml><?xml version="1.0" encoding="utf-8"?>
<c:userShapes xmlns:c="http://schemas.openxmlformats.org/drawingml/2006/chart">
  <cdr:relSizeAnchor xmlns:cdr="http://schemas.openxmlformats.org/drawingml/2006/chartDrawing">
    <cdr:from>
      <cdr:x>0.0207</cdr:x>
      <cdr:y>0.94095</cdr:y>
    </cdr:from>
    <cdr:to>
      <cdr:x>0.1577</cdr:x>
      <cdr:y>0.98447</cdr:y>
    </cdr:to>
    <cdr:sp macro="" textlink="">
      <cdr:nvSpPr>
        <cdr:cNvPr id="2" name="1 CuadroTexto"/>
        <cdr:cNvSpPr txBox="1"/>
      </cdr:nvSpPr>
      <cdr:spPr>
        <a:xfrm xmlns:a="http://schemas.openxmlformats.org/drawingml/2006/main">
          <a:off x="315396" y="7263178"/>
          <a:ext cx="2087181" cy="335929"/>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ES" sz="2000" b="1"/>
            <a:t>Fuente: </a:t>
          </a:r>
          <a:r>
            <a:rPr lang="es-ES" sz="2000"/>
            <a:t>TSS</a:t>
          </a:r>
        </a:p>
      </cdr:txBody>
    </cdr:sp>
  </cdr:relSizeAnchor>
</c:userShapes>
</file>

<file path=xl/drawings/drawing86.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0</xdr:colOff>
      <xdr:row>4</xdr:row>
      <xdr:rowOff>357187</xdr:rowOff>
    </xdr:to>
    <xdr:sp macro="" textlink="">
      <xdr:nvSpPr>
        <xdr:cNvPr id="4" name="3 Rectángulo redondeado">
          <a:extLst>
            <a:ext uri="{FF2B5EF4-FFF2-40B4-BE49-F238E27FC236}">
              <a16:creationId xmlns:a16="http://schemas.microsoft.com/office/drawing/2014/main" id="{00000000-0008-0000-4800-000004000000}"/>
            </a:ext>
          </a:extLst>
        </xdr:cNvPr>
        <xdr:cNvSpPr/>
      </xdr:nvSpPr>
      <xdr:spPr>
        <a:xfrm>
          <a:off x="0" y="0"/>
          <a:ext cx="19550063" cy="1500187"/>
        </a:xfrm>
        <a:prstGeom prst="roundRect">
          <a:avLst/>
        </a:prstGeom>
        <a:solidFill>
          <a:schemeClr val="accent1">
            <a:lumMod val="50000"/>
          </a:schemeClr>
        </a:solidFill>
        <a:ln/>
      </xdr:spPr>
      <xdr:style>
        <a:lnRef idx="1">
          <a:schemeClr val="accent1"/>
        </a:lnRef>
        <a:fillRef idx="3">
          <a:schemeClr val="accent1"/>
        </a:fillRef>
        <a:effectRef idx="2">
          <a:schemeClr val="accent1"/>
        </a:effectRef>
        <a:fontRef idx="minor">
          <a:schemeClr val="lt1"/>
        </a:fontRef>
      </xdr:style>
      <xdr:txBody>
        <a:bodyPr wrap="square" rtlCol="0" anchor="ctr"/>
        <a:lstStyle>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a:pPr algn="ctr" eaLnBrk="1" fontAlgn="auto" latinLnBrk="0" hangingPunct="1"/>
          <a:r>
            <a:rPr lang="es-DO" sz="4000" b="1">
              <a:solidFill>
                <a:schemeClr val="lt1"/>
              </a:solidFill>
              <a:effectLst/>
              <a:latin typeface="+mn-lt"/>
              <a:ea typeface="+mn-ea"/>
              <a:cs typeface="+mn-cs"/>
            </a:rPr>
            <a:t>Sistema Dominicano de Seguridad Social (SDSS)</a:t>
          </a:r>
          <a:endParaRPr lang="es-ES" sz="4000">
            <a:effectLst/>
          </a:endParaRPr>
        </a:p>
        <a:p>
          <a:pPr algn="ctr" eaLnBrk="1" fontAlgn="auto" latinLnBrk="0" hangingPunct="1"/>
          <a:r>
            <a:rPr lang="es-DO" sz="4000" b="1">
              <a:solidFill>
                <a:schemeClr val="lt1"/>
              </a:solidFill>
              <a:effectLst/>
              <a:latin typeface="+mn-lt"/>
              <a:ea typeface="+mn-ea"/>
              <a:cs typeface="+mn-cs"/>
            </a:rPr>
            <a:t>Pagos</a:t>
          </a:r>
          <a:r>
            <a:rPr lang="es-DO" sz="4000" b="1" baseline="0">
              <a:solidFill>
                <a:schemeClr val="lt1"/>
              </a:solidFill>
              <a:effectLst/>
              <a:latin typeface="+mn-lt"/>
              <a:ea typeface="+mn-ea"/>
              <a:cs typeface="+mn-cs"/>
            </a:rPr>
            <a:t> </a:t>
          </a:r>
          <a:r>
            <a:rPr lang="es-DO" sz="4000" b="1">
              <a:solidFill>
                <a:schemeClr val="lt1"/>
              </a:solidFill>
              <a:effectLst/>
              <a:latin typeface="+mn-lt"/>
              <a:ea typeface="+mn-ea"/>
              <a:cs typeface="+mn-cs"/>
            </a:rPr>
            <a:t>Seguro de Vejez, Discapacidad y Sobrevivencia (SVDS)</a:t>
          </a:r>
          <a:endParaRPr lang="es-ES" sz="4000">
            <a:effectLst/>
          </a:endParaRPr>
        </a:p>
      </xdr:txBody>
    </xdr:sp>
    <xdr:clientData/>
  </xdr:twoCellAnchor>
  <xdr:twoCellAnchor editAs="oneCell">
    <xdr:from>
      <xdr:col>0</xdr:col>
      <xdr:colOff>471534</xdr:colOff>
      <xdr:row>0</xdr:row>
      <xdr:rowOff>238125</xdr:rowOff>
    </xdr:from>
    <xdr:to>
      <xdr:col>2</xdr:col>
      <xdr:colOff>309562</xdr:colOff>
      <xdr:row>4</xdr:row>
      <xdr:rowOff>183142</xdr:rowOff>
    </xdr:to>
    <xdr:pic>
      <xdr:nvPicPr>
        <xdr:cNvPr id="5" name="7 Imagen" descr="logo_2x4.bmp">
          <a:hlinkClick xmlns:r="http://schemas.openxmlformats.org/officeDocument/2006/relationships" r:id="rId1"/>
          <a:extLst>
            <a:ext uri="{FF2B5EF4-FFF2-40B4-BE49-F238E27FC236}">
              <a16:creationId xmlns:a16="http://schemas.microsoft.com/office/drawing/2014/main" id="{00000000-0008-0000-48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71534" y="238125"/>
          <a:ext cx="1362028" cy="10412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7.xml><?xml version="1.0" encoding="utf-8"?>
<xdr:wsDr xmlns:xdr="http://schemas.openxmlformats.org/drawingml/2006/spreadsheetDrawing" xmlns:a="http://schemas.openxmlformats.org/drawingml/2006/main">
  <xdr:twoCellAnchor>
    <xdr:from>
      <xdr:col>0</xdr:col>
      <xdr:colOff>0</xdr:colOff>
      <xdr:row>17</xdr:row>
      <xdr:rowOff>77930</xdr:rowOff>
    </xdr:from>
    <xdr:to>
      <xdr:col>8</xdr:col>
      <xdr:colOff>1666874</xdr:colOff>
      <xdr:row>63</xdr:row>
      <xdr:rowOff>162357</xdr:rowOff>
    </xdr:to>
    <xdr:graphicFrame macro="">
      <xdr:nvGraphicFramePr>
        <xdr:cNvPr id="2" name="6 Gráfico">
          <a:extLst>
            <a:ext uri="{FF2B5EF4-FFF2-40B4-BE49-F238E27FC236}">
              <a16:creationId xmlns:a16="http://schemas.microsoft.com/office/drawing/2014/main" id="{00000000-0008-0000-4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883227</xdr:colOff>
      <xdr:row>0</xdr:row>
      <xdr:rowOff>349104</xdr:rowOff>
    </xdr:from>
    <xdr:to>
      <xdr:col>1</xdr:col>
      <xdr:colOff>77206</xdr:colOff>
      <xdr:row>1</xdr:row>
      <xdr:rowOff>311729</xdr:rowOff>
    </xdr:to>
    <xdr:pic>
      <xdr:nvPicPr>
        <xdr:cNvPr id="5" name="6 Imagen" descr="logo_2x4.bmp">
          <a:hlinkClick xmlns:r="http://schemas.openxmlformats.org/officeDocument/2006/relationships" r:id="rId2"/>
          <a:extLst>
            <a:ext uri="{FF2B5EF4-FFF2-40B4-BE49-F238E27FC236}">
              <a16:creationId xmlns:a16="http://schemas.microsoft.com/office/drawing/2014/main" id="{00000000-0008-0000-49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83227" y="349104"/>
          <a:ext cx="1358752" cy="1036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8.xml><?xml version="1.0" encoding="utf-8"?>
<c:userShapes xmlns:c="http://schemas.openxmlformats.org/drawingml/2006/chart">
  <cdr:relSizeAnchor xmlns:cdr="http://schemas.openxmlformats.org/drawingml/2006/chartDrawing">
    <cdr:from>
      <cdr:x>0.05007</cdr:x>
      <cdr:y>0.92871</cdr:y>
    </cdr:from>
    <cdr:to>
      <cdr:x>0.19043</cdr:x>
      <cdr:y>0.98056</cdr:y>
    </cdr:to>
    <cdr:sp macro="" textlink="">
      <cdr:nvSpPr>
        <cdr:cNvPr id="2" name="1 CuadroTexto"/>
        <cdr:cNvSpPr txBox="1"/>
      </cdr:nvSpPr>
      <cdr:spPr>
        <a:xfrm xmlns:a="http://schemas.openxmlformats.org/drawingml/2006/main">
          <a:off x="942529" y="8347365"/>
          <a:ext cx="2642337" cy="4660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2000" b="1"/>
            <a:t>Fuente: </a:t>
          </a:r>
          <a:r>
            <a:rPr lang="en-US" sz="2000"/>
            <a:t>TSS</a:t>
          </a:r>
        </a:p>
      </cdr:txBody>
    </cdr:sp>
  </cdr:relSizeAnchor>
</c:userShapes>
</file>

<file path=xl/drawings/drawing89.xml><?xml version="1.0" encoding="utf-8"?>
<xdr:wsDr xmlns:xdr="http://schemas.openxmlformats.org/drawingml/2006/spreadsheetDrawing" xmlns:a="http://schemas.openxmlformats.org/drawingml/2006/main">
  <xdr:twoCellAnchor>
    <xdr:from>
      <xdr:col>0</xdr:col>
      <xdr:colOff>40824</xdr:colOff>
      <xdr:row>14</xdr:row>
      <xdr:rowOff>176893</xdr:rowOff>
    </xdr:from>
    <xdr:to>
      <xdr:col>7</xdr:col>
      <xdr:colOff>489857</xdr:colOff>
      <xdr:row>50</xdr:row>
      <xdr:rowOff>81642</xdr:rowOff>
    </xdr:to>
    <xdr:graphicFrame macro="">
      <xdr:nvGraphicFramePr>
        <xdr:cNvPr id="20597" name="6 Gráfico">
          <a:extLst>
            <a:ext uri="{FF2B5EF4-FFF2-40B4-BE49-F238E27FC236}">
              <a16:creationId xmlns:a16="http://schemas.microsoft.com/office/drawing/2014/main" id="{00000000-0008-0000-4A00-0000755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486656</xdr:colOff>
      <xdr:row>0</xdr:row>
      <xdr:rowOff>224917</xdr:rowOff>
    </xdr:from>
    <xdr:to>
      <xdr:col>0</xdr:col>
      <xdr:colOff>1352346</xdr:colOff>
      <xdr:row>1</xdr:row>
      <xdr:rowOff>98291</xdr:rowOff>
    </xdr:to>
    <xdr:pic>
      <xdr:nvPicPr>
        <xdr:cNvPr id="7" name="6 Imagen" descr="logo_2x4.bmp">
          <a:hlinkClick xmlns:r="http://schemas.openxmlformats.org/officeDocument/2006/relationships" r:id="rId2"/>
          <a:extLst>
            <a:ext uri="{FF2B5EF4-FFF2-40B4-BE49-F238E27FC236}">
              <a16:creationId xmlns:a16="http://schemas.microsoft.com/office/drawing/2014/main" id="{00000000-0008-0000-4A00-000007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6656" y="224917"/>
          <a:ext cx="865690" cy="6625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138542</xdr:colOff>
      <xdr:row>7</xdr:row>
      <xdr:rowOff>86591</xdr:rowOff>
    </xdr:from>
    <xdr:to>
      <xdr:col>16</xdr:col>
      <xdr:colOff>432954</xdr:colOff>
      <xdr:row>56</xdr:row>
      <xdr:rowOff>17319</xdr:rowOff>
    </xdr:to>
    <xdr:grpSp>
      <xdr:nvGrpSpPr>
        <xdr:cNvPr id="4" name="3 Grupo">
          <a:extLst>
            <a:ext uri="{FF2B5EF4-FFF2-40B4-BE49-F238E27FC236}">
              <a16:creationId xmlns:a16="http://schemas.microsoft.com/office/drawing/2014/main" id="{00000000-0008-0000-0E00-000004000000}"/>
            </a:ext>
          </a:extLst>
        </xdr:cNvPr>
        <xdr:cNvGrpSpPr/>
      </xdr:nvGrpSpPr>
      <xdr:grpSpPr>
        <a:xfrm>
          <a:off x="138542" y="1420091"/>
          <a:ext cx="13781812" cy="9265228"/>
          <a:chOff x="100854" y="2579128"/>
          <a:chExt cx="9653948" cy="4733831"/>
        </a:xfrm>
      </xdr:grpSpPr>
      <xdr:sp macro="" textlink="">
        <xdr:nvSpPr>
          <xdr:cNvPr id="38" name="37 Rectángulo redondeado">
            <a:extLst>
              <a:ext uri="{FF2B5EF4-FFF2-40B4-BE49-F238E27FC236}">
                <a16:creationId xmlns:a16="http://schemas.microsoft.com/office/drawing/2014/main" id="{00000000-0008-0000-0E00-000026000000}"/>
              </a:ext>
            </a:extLst>
          </xdr:cNvPr>
          <xdr:cNvSpPr/>
        </xdr:nvSpPr>
        <xdr:spPr>
          <a:xfrm>
            <a:off x="100854" y="4191001"/>
            <a:ext cx="2061882" cy="1983440"/>
          </a:xfrm>
          <a:prstGeom prst="roundRect">
            <a:avLst/>
          </a:prstGeom>
          <a:solidFill>
            <a:srgbClr val="00206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Sistema Dominicano de Seguridad Social</a:t>
            </a:r>
          </a:p>
          <a:p>
            <a:pPr algn="ctr"/>
            <a:r>
              <a:rPr lang="en-US" sz="2800" b="1"/>
              <a:t>(SDSS)</a:t>
            </a:r>
          </a:p>
        </xdr:txBody>
      </xdr:sp>
      <xdr:sp macro="" textlink="">
        <xdr:nvSpPr>
          <xdr:cNvPr id="39" name="38 Rectángulo redondeado">
            <a:extLst>
              <a:ext uri="{FF2B5EF4-FFF2-40B4-BE49-F238E27FC236}">
                <a16:creationId xmlns:a16="http://schemas.microsoft.com/office/drawing/2014/main" id="{00000000-0008-0000-0E00-000027000000}"/>
              </a:ext>
            </a:extLst>
          </xdr:cNvPr>
          <xdr:cNvSpPr/>
        </xdr:nvSpPr>
        <xdr:spPr>
          <a:xfrm>
            <a:off x="2465296" y="2962360"/>
            <a:ext cx="2050676" cy="952499"/>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800" b="1"/>
              <a:t>Contributivo (RC)</a:t>
            </a:r>
          </a:p>
        </xdr:txBody>
      </xdr:sp>
      <xdr:sp macro="" textlink="">
        <xdr:nvSpPr>
          <xdr:cNvPr id="40" name="39 Rectángulo redondeado">
            <a:extLst>
              <a:ext uri="{FF2B5EF4-FFF2-40B4-BE49-F238E27FC236}">
                <a16:creationId xmlns:a16="http://schemas.microsoft.com/office/drawing/2014/main" id="{00000000-0008-0000-0E00-000028000000}"/>
              </a:ext>
            </a:extLst>
          </xdr:cNvPr>
          <xdr:cNvSpPr/>
        </xdr:nvSpPr>
        <xdr:spPr>
          <a:xfrm>
            <a:off x="2409265" y="4628030"/>
            <a:ext cx="2095500" cy="986118"/>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Subsidiado</a:t>
            </a:r>
          </a:p>
          <a:p>
            <a:pPr marL="0" indent="0" algn="ctr"/>
            <a:r>
              <a:rPr lang="en-US" sz="2800" b="1">
                <a:solidFill>
                  <a:schemeClr val="lt1"/>
                </a:solidFill>
                <a:latin typeface="+mn-lt"/>
                <a:ea typeface="+mn-ea"/>
                <a:cs typeface="+mn-cs"/>
              </a:rPr>
              <a:t>(RS)</a:t>
            </a:r>
          </a:p>
        </xdr:txBody>
      </xdr:sp>
      <xdr:sp macro="" textlink="">
        <xdr:nvSpPr>
          <xdr:cNvPr id="41" name="40 Rectángulo redondeado">
            <a:extLst>
              <a:ext uri="{FF2B5EF4-FFF2-40B4-BE49-F238E27FC236}">
                <a16:creationId xmlns:a16="http://schemas.microsoft.com/office/drawing/2014/main" id="{00000000-0008-0000-0E00-000029000000}"/>
              </a:ext>
            </a:extLst>
          </xdr:cNvPr>
          <xdr:cNvSpPr/>
        </xdr:nvSpPr>
        <xdr:spPr>
          <a:xfrm>
            <a:off x="2515919" y="6305010"/>
            <a:ext cx="2043954" cy="934571"/>
          </a:xfrm>
          <a:prstGeom prst="roundRect">
            <a:avLst/>
          </a:prstGeom>
          <a:solidFill>
            <a:srgbClr val="0070C0"/>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US" sz="2800" b="1">
                <a:solidFill>
                  <a:schemeClr val="lt1"/>
                </a:solidFill>
                <a:latin typeface="+mn-lt"/>
                <a:ea typeface="+mn-ea"/>
                <a:cs typeface="+mn-cs"/>
              </a:rPr>
              <a:t>Contributivo Subsidiado </a:t>
            </a:r>
          </a:p>
          <a:p>
            <a:pPr marL="0" indent="0" algn="ctr"/>
            <a:r>
              <a:rPr lang="en-US" sz="2800" b="1">
                <a:solidFill>
                  <a:schemeClr val="lt1"/>
                </a:solidFill>
                <a:latin typeface="+mn-lt"/>
                <a:ea typeface="+mn-ea"/>
                <a:cs typeface="+mn-cs"/>
              </a:rPr>
              <a:t>(RCS)</a:t>
            </a:r>
          </a:p>
        </xdr:txBody>
      </xdr:sp>
      <xdr:cxnSp macro="">
        <xdr:nvCxnSpPr>
          <xdr:cNvPr id="43" name="42 Conector recto">
            <a:extLst>
              <a:ext uri="{FF2B5EF4-FFF2-40B4-BE49-F238E27FC236}">
                <a16:creationId xmlns:a16="http://schemas.microsoft.com/office/drawing/2014/main" id="{00000000-0008-0000-0E00-00002B000000}"/>
              </a:ext>
            </a:extLst>
          </xdr:cNvPr>
          <xdr:cNvCxnSpPr/>
        </xdr:nvCxnSpPr>
        <xdr:spPr>
          <a:xfrm flipV="1">
            <a:off x="1662086" y="3776383"/>
            <a:ext cx="803207" cy="429355"/>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55" name="54 Rectángulo redondeado">
            <a:extLst>
              <a:ext uri="{FF2B5EF4-FFF2-40B4-BE49-F238E27FC236}">
                <a16:creationId xmlns:a16="http://schemas.microsoft.com/office/drawing/2014/main" id="{00000000-0008-0000-0E00-000037000000}"/>
              </a:ext>
            </a:extLst>
          </xdr:cNvPr>
          <xdr:cNvSpPr/>
        </xdr:nvSpPr>
        <xdr:spPr>
          <a:xfrm>
            <a:off x="4931512" y="2579128"/>
            <a:ext cx="4740088" cy="41461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sp macro="" textlink="">
        <xdr:nvSpPr>
          <xdr:cNvPr id="56" name="55 Rectángulo redondeado">
            <a:extLst>
              <a:ext uri="{FF2B5EF4-FFF2-40B4-BE49-F238E27FC236}">
                <a16:creationId xmlns:a16="http://schemas.microsoft.com/office/drawing/2014/main" id="{00000000-0008-0000-0E00-000038000000}"/>
              </a:ext>
            </a:extLst>
          </xdr:cNvPr>
          <xdr:cNvSpPr/>
        </xdr:nvSpPr>
        <xdr:spPr>
          <a:xfrm>
            <a:off x="4919383" y="3177174"/>
            <a:ext cx="4773705" cy="410659"/>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endParaRPr lang="en-US" sz="3200" b="1"/>
          </a:p>
        </xdr:txBody>
      </xdr:sp>
      <xdr:sp macro="" textlink="">
        <xdr:nvSpPr>
          <xdr:cNvPr id="57" name="56 Rectángulo redondeado">
            <a:extLst>
              <a:ext uri="{FF2B5EF4-FFF2-40B4-BE49-F238E27FC236}">
                <a16:creationId xmlns:a16="http://schemas.microsoft.com/office/drawing/2014/main" id="{00000000-0008-0000-0E00-000039000000}"/>
              </a:ext>
            </a:extLst>
          </xdr:cNvPr>
          <xdr:cNvSpPr/>
        </xdr:nvSpPr>
        <xdr:spPr>
          <a:xfrm>
            <a:off x="4953001" y="3791136"/>
            <a:ext cx="4728882" cy="434788"/>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Riesgos Laborales</a:t>
            </a:r>
            <a:endParaRPr lang="en-US" sz="3200" b="1"/>
          </a:p>
        </xdr:txBody>
      </xdr:sp>
      <xdr:cxnSp macro="">
        <xdr:nvCxnSpPr>
          <xdr:cNvPr id="63" name="62 Conector recto">
            <a:extLst>
              <a:ext uri="{FF2B5EF4-FFF2-40B4-BE49-F238E27FC236}">
                <a16:creationId xmlns:a16="http://schemas.microsoft.com/office/drawing/2014/main" id="{00000000-0008-0000-0E00-00003F000000}"/>
              </a:ext>
            </a:extLst>
          </xdr:cNvPr>
          <xdr:cNvCxnSpPr/>
        </xdr:nvCxnSpPr>
        <xdr:spPr>
          <a:xfrm flipV="1">
            <a:off x="4515971" y="2822211"/>
            <a:ext cx="410385" cy="56196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64" name="63 Conector recto">
            <a:extLst>
              <a:ext uri="{FF2B5EF4-FFF2-40B4-BE49-F238E27FC236}">
                <a16:creationId xmlns:a16="http://schemas.microsoft.com/office/drawing/2014/main" id="{00000000-0008-0000-0E00-000040000000}"/>
              </a:ext>
            </a:extLst>
          </xdr:cNvPr>
          <xdr:cNvCxnSpPr>
            <a:endCxn id="40" idx="1"/>
          </xdr:cNvCxnSpPr>
        </xdr:nvCxnSpPr>
        <xdr:spPr>
          <a:xfrm>
            <a:off x="2162735" y="5121088"/>
            <a:ext cx="246530" cy="1"/>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1" name="70 Conector recto">
            <a:extLst>
              <a:ext uri="{FF2B5EF4-FFF2-40B4-BE49-F238E27FC236}">
                <a16:creationId xmlns:a16="http://schemas.microsoft.com/office/drawing/2014/main" id="{00000000-0008-0000-0E00-000047000000}"/>
              </a:ext>
            </a:extLst>
          </xdr:cNvPr>
          <xdr:cNvCxnSpPr/>
        </xdr:nvCxnSpPr>
        <xdr:spPr>
          <a:xfrm flipH="1" flipV="1">
            <a:off x="1832402" y="6183881"/>
            <a:ext cx="778571" cy="27070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79" name="78 Conector recto">
            <a:extLst>
              <a:ext uri="{FF2B5EF4-FFF2-40B4-BE49-F238E27FC236}">
                <a16:creationId xmlns:a16="http://schemas.microsoft.com/office/drawing/2014/main" id="{00000000-0008-0000-0E00-00004F000000}"/>
              </a:ext>
            </a:extLst>
          </xdr:cNvPr>
          <xdr:cNvCxnSpPr>
            <a:endCxn id="56" idx="1"/>
          </xdr:cNvCxnSpPr>
        </xdr:nvCxnSpPr>
        <xdr:spPr>
          <a:xfrm flipV="1">
            <a:off x="4493559" y="3382503"/>
            <a:ext cx="425824" cy="52407"/>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88" name="87 Conector recto">
            <a:extLst>
              <a:ext uri="{FF2B5EF4-FFF2-40B4-BE49-F238E27FC236}">
                <a16:creationId xmlns:a16="http://schemas.microsoft.com/office/drawing/2014/main" id="{00000000-0008-0000-0E00-000058000000}"/>
              </a:ext>
            </a:extLst>
          </xdr:cNvPr>
          <xdr:cNvCxnSpPr>
            <a:stCxn id="57" idx="1"/>
          </xdr:cNvCxnSpPr>
        </xdr:nvCxnSpPr>
        <xdr:spPr>
          <a:xfrm flipH="1" flipV="1">
            <a:off x="4515971" y="3466168"/>
            <a:ext cx="437030" cy="542362"/>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96" name="95 Rectángulo redondeado">
            <a:extLst>
              <a:ext uri="{FF2B5EF4-FFF2-40B4-BE49-F238E27FC236}">
                <a16:creationId xmlns:a16="http://schemas.microsoft.com/office/drawing/2014/main" id="{00000000-0008-0000-0E00-000060000000}"/>
              </a:ext>
            </a:extLst>
          </xdr:cNvPr>
          <xdr:cNvSpPr/>
        </xdr:nvSpPr>
        <xdr:spPr>
          <a:xfrm>
            <a:off x="5017393" y="4656282"/>
            <a:ext cx="4650441" cy="403411"/>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a:t>
            </a:r>
            <a:r>
              <a:rPr lang="en-US" sz="1400" b="1">
                <a:solidFill>
                  <a:schemeClr val="lt1"/>
                </a:solidFill>
                <a:effectLst/>
                <a:latin typeface="+mn-lt"/>
                <a:ea typeface="+mn-ea"/>
                <a:cs typeface="+mn-cs"/>
              </a:rPr>
              <a:t>, </a:t>
            </a:r>
            <a:r>
              <a:rPr lang="en-US" sz="2400" b="1"/>
              <a:t>Discapacidad y  Sobrevivencia</a:t>
            </a:r>
          </a:p>
        </xdr:txBody>
      </xdr:sp>
      <xdr:sp macro="" textlink="">
        <xdr:nvSpPr>
          <xdr:cNvPr id="99" name="98 Rectángulo redondeado">
            <a:extLst>
              <a:ext uri="{FF2B5EF4-FFF2-40B4-BE49-F238E27FC236}">
                <a16:creationId xmlns:a16="http://schemas.microsoft.com/office/drawing/2014/main" id="{00000000-0008-0000-0E00-000063000000}"/>
              </a:ext>
            </a:extLst>
          </xdr:cNvPr>
          <xdr:cNvSpPr/>
        </xdr:nvSpPr>
        <xdr:spPr>
          <a:xfrm>
            <a:off x="4986620" y="5300384"/>
            <a:ext cx="4684055" cy="403410"/>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cxnSp macro="">
        <xdr:nvCxnSpPr>
          <xdr:cNvPr id="100" name="99 Conector recto">
            <a:extLst>
              <a:ext uri="{FF2B5EF4-FFF2-40B4-BE49-F238E27FC236}">
                <a16:creationId xmlns:a16="http://schemas.microsoft.com/office/drawing/2014/main" id="{00000000-0008-0000-0E00-000064000000}"/>
              </a:ext>
            </a:extLst>
          </xdr:cNvPr>
          <xdr:cNvCxnSpPr>
            <a:stCxn id="40" idx="3"/>
          </xdr:cNvCxnSpPr>
        </xdr:nvCxnSpPr>
        <xdr:spPr>
          <a:xfrm flipV="1">
            <a:off x="4504765" y="4874561"/>
            <a:ext cx="537882" cy="246528"/>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03" name="102 Conector recto">
            <a:extLst>
              <a:ext uri="{FF2B5EF4-FFF2-40B4-BE49-F238E27FC236}">
                <a16:creationId xmlns:a16="http://schemas.microsoft.com/office/drawing/2014/main" id="{00000000-0008-0000-0E00-000067000000}"/>
              </a:ext>
            </a:extLst>
          </xdr:cNvPr>
          <xdr:cNvCxnSpPr>
            <a:endCxn id="99" idx="1"/>
          </xdr:cNvCxnSpPr>
        </xdr:nvCxnSpPr>
        <xdr:spPr>
          <a:xfrm>
            <a:off x="4482352" y="5132294"/>
            <a:ext cx="504268" cy="369795"/>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5" name="124 Conector recto">
            <a:extLst>
              <a:ext uri="{FF2B5EF4-FFF2-40B4-BE49-F238E27FC236}">
                <a16:creationId xmlns:a16="http://schemas.microsoft.com/office/drawing/2014/main" id="{00000000-0008-0000-0E00-00007D000000}"/>
              </a:ext>
            </a:extLst>
          </xdr:cNvPr>
          <xdr:cNvCxnSpPr/>
        </xdr:nvCxnSpPr>
        <xdr:spPr>
          <a:xfrm>
            <a:off x="4538382" y="6835587"/>
            <a:ext cx="454961" cy="384363"/>
          </a:xfrm>
          <a:prstGeom prst="line">
            <a:avLst/>
          </a:prstGeom>
          <a:ln w="28575"/>
        </xdr:spPr>
        <xdr:style>
          <a:lnRef idx="1">
            <a:schemeClr val="dk1"/>
          </a:lnRef>
          <a:fillRef idx="0">
            <a:schemeClr val="dk1"/>
          </a:fillRef>
          <a:effectRef idx="0">
            <a:schemeClr val="dk1"/>
          </a:effectRef>
          <a:fontRef idx="minor">
            <a:schemeClr val="tx1"/>
          </a:fontRef>
        </xdr:style>
      </xdr:cxnSp>
      <xdr:cxnSp macro="">
        <xdr:nvCxnSpPr>
          <xdr:cNvPr id="126" name="125 Conector recto">
            <a:extLst>
              <a:ext uri="{FF2B5EF4-FFF2-40B4-BE49-F238E27FC236}">
                <a16:creationId xmlns:a16="http://schemas.microsoft.com/office/drawing/2014/main" id="{00000000-0008-0000-0E00-00007E000000}"/>
              </a:ext>
            </a:extLst>
          </xdr:cNvPr>
          <xdr:cNvCxnSpPr>
            <a:endCxn id="130" idx="1"/>
          </xdr:cNvCxnSpPr>
        </xdr:nvCxnSpPr>
        <xdr:spPr>
          <a:xfrm flipV="1">
            <a:off x="4538382" y="6430240"/>
            <a:ext cx="476333" cy="427761"/>
          </a:xfrm>
          <a:prstGeom prst="line">
            <a:avLst/>
          </a:prstGeom>
          <a:ln w="28575"/>
        </xdr:spPr>
        <xdr:style>
          <a:lnRef idx="1">
            <a:schemeClr val="dk1"/>
          </a:lnRef>
          <a:fillRef idx="0">
            <a:schemeClr val="dk1"/>
          </a:fillRef>
          <a:effectRef idx="0">
            <a:schemeClr val="dk1"/>
          </a:effectRef>
          <a:fontRef idx="minor">
            <a:schemeClr val="tx1"/>
          </a:fontRef>
        </xdr:style>
      </xdr:cxnSp>
      <xdr:sp macro="" textlink="">
        <xdr:nvSpPr>
          <xdr:cNvPr id="128" name="127 Rectángulo redondeado">
            <a:extLst>
              <a:ext uri="{FF2B5EF4-FFF2-40B4-BE49-F238E27FC236}">
                <a16:creationId xmlns:a16="http://schemas.microsoft.com/office/drawing/2014/main" id="{00000000-0008-0000-0E00-000080000000}"/>
              </a:ext>
            </a:extLst>
          </xdr:cNvPr>
          <xdr:cNvSpPr/>
        </xdr:nvSpPr>
        <xdr:spPr>
          <a:xfrm>
            <a:off x="4993343" y="6925234"/>
            <a:ext cx="4744569" cy="387725"/>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Familiar de Salud</a:t>
            </a:r>
          </a:p>
        </xdr:txBody>
      </xdr:sp>
      <xdr:sp macro="" textlink="">
        <xdr:nvSpPr>
          <xdr:cNvPr id="130" name="129 Rectángulo redondeado">
            <a:extLst>
              <a:ext uri="{FF2B5EF4-FFF2-40B4-BE49-F238E27FC236}">
                <a16:creationId xmlns:a16="http://schemas.microsoft.com/office/drawing/2014/main" id="{00000000-0008-0000-0E00-000082000000}"/>
              </a:ext>
            </a:extLst>
          </xdr:cNvPr>
          <xdr:cNvSpPr/>
        </xdr:nvSpPr>
        <xdr:spPr>
          <a:xfrm>
            <a:off x="5014715" y="6245343"/>
            <a:ext cx="4740087" cy="369794"/>
          </a:xfrm>
          <a:prstGeom prst="roundRect">
            <a:avLst/>
          </a:prstGeom>
          <a:solidFill>
            <a:schemeClr val="accent3">
              <a:lumMod val="75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2400" b="1"/>
              <a:t>Seguro de Vejez, Discapacidad y  Sobrevivencia</a:t>
            </a:r>
          </a:p>
        </xdr:txBody>
      </xdr:sp>
    </xdr:grpSp>
    <xdr:clientData/>
  </xdr:twoCellAnchor>
  <xdr:twoCellAnchor>
    <xdr:from>
      <xdr:col>0</xdr:col>
      <xdr:colOff>17318</xdr:colOff>
      <xdr:row>0</xdr:row>
      <xdr:rowOff>0</xdr:rowOff>
    </xdr:from>
    <xdr:to>
      <xdr:col>17</xdr:col>
      <xdr:colOff>3711</xdr:colOff>
      <xdr:row>5</xdr:row>
      <xdr:rowOff>138544</xdr:rowOff>
    </xdr:to>
    <xdr:sp macro="" textlink="">
      <xdr:nvSpPr>
        <xdr:cNvPr id="26" name="25 Rectángulo redondeado">
          <a:extLst>
            <a:ext uri="{FF2B5EF4-FFF2-40B4-BE49-F238E27FC236}">
              <a16:creationId xmlns:a16="http://schemas.microsoft.com/office/drawing/2014/main" id="{00000000-0008-0000-0E00-00001A000000}"/>
            </a:ext>
          </a:extLst>
        </xdr:cNvPr>
        <xdr:cNvSpPr/>
      </xdr:nvSpPr>
      <xdr:spPr>
        <a:xfrm>
          <a:off x="17318" y="0"/>
          <a:ext cx="13840938" cy="1091044"/>
        </a:xfrm>
        <a:prstGeom prst="roundRect">
          <a:avLst/>
        </a:prstGeom>
        <a:solidFill>
          <a:schemeClr val="accent1">
            <a:lumMod val="50000"/>
          </a:schemeClr>
        </a:solid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DO" sz="3600" b="1">
              <a:solidFill>
                <a:schemeClr val="lt1"/>
              </a:solidFill>
              <a:effectLst/>
              <a:latin typeface="+mn-lt"/>
              <a:ea typeface="+mn-ea"/>
              <a:cs typeface="+mn-cs"/>
            </a:rPr>
            <a:t>Regímenes</a:t>
          </a:r>
          <a:r>
            <a:rPr lang="es-DO" sz="3600" b="1" baseline="0">
              <a:solidFill>
                <a:schemeClr val="lt1"/>
              </a:solidFill>
              <a:effectLst/>
              <a:latin typeface="+mn-lt"/>
              <a:ea typeface="+mn-ea"/>
              <a:cs typeface="+mn-cs"/>
            </a:rPr>
            <a:t> y Seguros del SDSS</a:t>
          </a:r>
          <a:endParaRPr lang="en-US" sz="4400" b="1"/>
        </a:p>
      </xdr:txBody>
    </xdr:sp>
    <xdr:clientData/>
  </xdr:twoCellAnchor>
  <xdr:twoCellAnchor editAs="oneCell">
    <xdr:from>
      <xdr:col>0</xdr:col>
      <xdr:colOff>311727</xdr:colOff>
      <xdr:row>0</xdr:row>
      <xdr:rowOff>155863</xdr:rowOff>
    </xdr:from>
    <xdr:to>
      <xdr:col>1</xdr:col>
      <xdr:colOff>530458</xdr:colOff>
      <xdr:row>4</xdr:row>
      <xdr:rowOff>87828</xdr:rowOff>
    </xdr:to>
    <xdr:pic>
      <xdr:nvPicPr>
        <xdr:cNvPr id="28" name="40 Imagen" descr="Logo_2x4.bmp">
          <a:hlinkClick xmlns:r="http://schemas.openxmlformats.org/officeDocument/2006/relationships" r:id="rId1"/>
          <a:extLst>
            <a:ext uri="{FF2B5EF4-FFF2-40B4-BE49-F238E27FC236}">
              <a16:creationId xmlns:a16="http://schemas.microsoft.com/office/drawing/2014/main" id="{00000000-0008-0000-0E00-00001C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063" t="10325" r="3969" b="15109"/>
        <a:stretch/>
      </xdr:blipFill>
      <xdr:spPr bwMode="auto">
        <a:xfrm>
          <a:off x="311727" y="155863"/>
          <a:ext cx="980731" cy="693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0.xml><?xml version="1.0" encoding="utf-8"?>
<c:userShapes xmlns:c="http://schemas.openxmlformats.org/drawingml/2006/chart">
  <cdr:relSizeAnchor xmlns:cdr="http://schemas.openxmlformats.org/drawingml/2006/chartDrawing">
    <cdr:from>
      <cdr:x>0.03648</cdr:x>
      <cdr:y>0.94095</cdr:y>
    </cdr:from>
    <cdr:to>
      <cdr:x>0.23559</cdr:x>
      <cdr:y>1</cdr:y>
    </cdr:to>
    <cdr:sp macro="" textlink="">
      <cdr:nvSpPr>
        <cdr:cNvPr id="2" name="1 CuadroTexto"/>
        <cdr:cNvSpPr txBox="1"/>
      </cdr:nvSpPr>
      <cdr:spPr>
        <a:xfrm xmlns:a="http://schemas.openxmlformats.org/drawingml/2006/main">
          <a:off x="639339" y="7155757"/>
          <a:ext cx="3489602" cy="44903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s-ES" sz="2000" b="1"/>
            <a:t>Fuente:</a:t>
          </a:r>
          <a:r>
            <a:rPr lang="es-ES" sz="2000" b="1" baseline="0"/>
            <a:t> </a:t>
          </a:r>
          <a:r>
            <a:rPr lang="es-ES" sz="2000" baseline="0"/>
            <a:t>TSS</a:t>
          </a:r>
          <a:endParaRPr lang="es-ES" sz="2000"/>
        </a:p>
      </cdr:txBody>
    </cdr:sp>
  </cdr:relSizeAnchor>
  <cdr:relSizeAnchor xmlns:cdr="http://schemas.openxmlformats.org/drawingml/2006/chartDrawing">
    <cdr:from>
      <cdr:x>0.47148</cdr:x>
      <cdr:y>0.08756</cdr:y>
    </cdr:from>
    <cdr:to>
      <cdr:x>0.57107</cdr:x>
      <cdr:y>0.12937</cdr:y>
    </cdr:to>
    <cdr:sp macro="" textlink="">
      <cdr:nvSpPr>
        <cdr:cNvPr id="3" name="2 CuadroTexto"/>
        <cdr:cNvSpPr txBox="1"/>
      </cdr:nvSpPr>
      <cdr:spPr>
        <a:xfrm xmlns:a="http://schemas.openxmlformats.org/drawingml/2006/main">
          <a:off x="5782235" y="492820"/>
          <a:ext cx="1221441" cy="2353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s-DO"/>
        </a:p>
      </cdr:txBody>
    </cdr:sp>
  </cdr:relSizeAnchor>
</c:userShapes>
</file>

<file path=xl/drawings/drawing91.xml><?xml version="1.0" encoding="utf-8"?>
<xdr:wsDr xmlns:xdr="http://schemas.openxmlformats.org/drawingml/2006/spreadsheetDrawing" xmlns:a="http://schemas.openxmlformats.org/drawingml/2006/main">
  <xdr:twoCellAnchor>
    <xdr:from>
      <xdr:col>0</xdr:col>
      <xdr:colOff>0</xdr:colOff>
      <xdr:row>23</xdr:row>
      <xdr:rowOff>134711</xdr:rowOff>
    </xdr:from>
    <xdr:to>
      <xdr:col>7</xdr:col>
      <xdr:colOff>81643</xdr:colOff>
      <xdr:row>68</xdr:row>
      <xdr:rowOff>190500</xdr:rowOff>
    </xdr:to>
    <xdr:graphicFrame macro="">
      <xdr:nvGraphicFramePr>
        <xdr:cNvPr id="3" name="Gráfico 2">
          <a:extLst>
            <a:ext uri="{FF2B5EF4-FFF2-40B4-BE49-F238E27FC236}">
              <a16:creationId xmlns:a16="http://schemas.microsoft.com/office/drawing/2014/main" id="{00000000-0008-0000-4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327293</xdr:colOff>
      <xdr:row>0</xdr:row>
      <xdr:rowOff>274944</xdr:rowOff>
    </xdr:from>
    <xdr:to>
      <xdr:col>0</xdr:col>
      <xdr:colOff>1079768</xdr:colOff>
      <xdr:row>1</xdr:row>
      <xdr:rowOff>84444</xdr:rowOff>
    </xdr:to>
    <xdr:pic>
      <xdr:nvPicPr>
        <xdr:cNvPr id="6" name="6 Imagen" descr="logo_2x4.bmp">
          <a:hlinkClick xmlns:r="http://schemas.openxmlformats.org/officeDocument/2006/relationships" r:id="rId2"/>
          <a:extLst>
            <a:ext uri="{FF2B5EF4-FFF2-40B4-BE49-F238E27FC236}">
              <a16:creationId xmlns:a16="http://schemas.microsoft.com/office/drawing/2014/main" id="{00000000-0008-0000-4B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7293" y="274944"/>
          <a:ext cx="752475" cy="542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255849</xdr:colOff>
      <xdr:row>0</xdr:row>
      <xdr:rowOff>155536</xdr:rowOff>
    </xdr:from>
    <xdr:to>
      <xdr:col>0</xdr:col>
      <xdr:colOff>1199970</xdr:colOff>
      <xdr:row>0</xdr:row>
      <xdr:rowOff>868102</xdr:rowOff>
    </xdr:to>
    <xdr:pic>
      <xdr:nvPicPr>
        <xdr:cNvPr id="2" name="2 Imagen" descr="logo_2x4.bmp">
          <a:hlinkClick xmlns:r="http://schemas.openxmlformats.org/officeDocument/2006/relationships" r:id="rId1"/>
          <a:extLst>
            <a:ext uri="{FF2B5EF4-FFF2-40B4-BE49-F238E27FC236}">
              <a16:creationId xmlns:a16="http://schemas.microsoft.com/office/drawing/2014/main" id="{00000000-0008-0000-4C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5849" y="155536"/>
          <a:ext cx="944121" cy="7125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33618</xdr:colOff>
      <xdr:row>23</xdr:row>
      <xdr:rowOff>33619</xdr:rowOff>
    </xdr:from>
    <xdr:to>
      <xdr:col>8</xdr:col>
      <xdr:colOff>1098176</xdr:colOff>
      <xdr:row>40</xdr:row>
      <xdr:rowOff>100853</xdr:rowOff>
    </xdr:to>
    <xdr:graphicFrame macro="">
      <xdr:nvGraphicFramePr>
        <xdr:cNvPr id="4" name="6 Gráfico">
          <a:extLst>
            <a:ext uri="{FF2B5EF4-FFF2-40B4-BE49-F238E27FC236}">
              <a16:creationId xmlns:a16="http://schemas.microsoft.com/office/drawing/2014/main" id="{00000000-0008-0000-4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3.xml><?xml version="1.0" encoding="utf-8"?>
<c:userShapes xmlns:c="http://schemas.openxmlformats.org/drawingml/2006/chart">
  <cdr:relSizeAnchor xmlns:cdr="http://schemas.openxmlformats.org/drawingml/2006/chartDrawing">
    <cdr:from>
      <cdr:x>0.0208</cdr:x>
      <cdr:y>0.93383</cdr:y>
    </cdr:from>
    <cdr:to>
      <cdr:x>0.23984</cdr:x>
      <cdr:y>0.97853</cdr:y>
    </cdr:to>
    <cdr:sp macro="" textlink="">
      <cdr:nvSpPr>
        <cdr:cNvPr id="2" name="1 CuadroTexto"/>
        <cdr:cNvSpPr txBox="1"/>
      </cdr:nvSpPr>
      <cdr:spPr>
        <a:xfrm xmlns:a="http://schemas.openxmlformats.org/drawingml/2006/main">
          <a:off x="261760" y="5043045"/>
          <a:ext cx="2756444" cy="2413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400" b="1"/>
            <a:t>Fuentes: </a:t>
          </a:r>
          <a:r>
            <a:rPr lang="en-US" sz="1400"/>
            <a:t>SIPEN</a:t>
          </a:r>
          <a:r>
            <a:rPr lang="en-US" sz="1400" baseline="0"/>
            <a:t> y Banco Central</a:t>
          </a:r>
          <a:endParaRPr lang="en-US" sz="1400"/>
        </a:p>
      </cdr:txBody>
    </cdr:sp>
  </cdr:relSizeAnchor>
</c:userShapes>
</file>

<file path=xl/drawings/drawing94.xml><?xml version="1.0" encoding="utf-8"?>
<xdr:wsDr xmlns:xdr="http://schemas.openxmlformats.org/drawingml/2006/spreadsheetDrawing" xmlns:a="http://schemas.openxmlformats.org/drawingml/2006/main">
  <xdr:oneCellAnchor>
    <xdr:from>
      <xdr:col>0</xdr:col>
      <xdr:colOff>112060</xdr:colOff>
      <xdr:row>0</xdr:row>
      <xdr:rowOff>100852</xdr:rowOff>
    </xdr:from>
    <xdr:ext cx="862852" cy="612023"/>
    <xdr:pic>
      <xdr:nvPicPr>
        <xdr:cNvPr id="2" name="4 Imagen" descr="logo_2x4.bmp">
          <a:extLst>
            <a:ext uri="{FF2B5EF4-FFF2-40B4-BE49-F238E27FC236}">
              <a16:creationId xmlns:a16="http://schemas.microsoft.com/office/drawing/2014/main" id="{00000000-0008-0000-4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060" y="100852"/>
          <a:ext cx="862852" cy="6120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0</xdr:col>
      <xdr:colOff>481852</xdr:colOff>
      <xdr:row>14</xdr:row>
      <xdr:rowOff>44824</xdr:rowOff>
    </xdr:from>
    <xdr:to>
      <xdr:col>4</xdr:col>
      <xdr:colOff>1602441</xdr:colOff>
      <xdr:row>50</xdr:row>
      <xdr:rowOff>11207</xdr:rowOff>
    </xdr:to>
    <xdr:graphicFrame macro="">
      <xdr:nvGraphicFramePr>
        <xdr:cNvPr id="3" name="Gráfico 2">
          <a:extLst>
            <a:ext uri="{FF2B5EF4-FFF2-40B4-BE49-F238E27FC236}">
              <a16:creationId xmlns:a16="http://schemas.microsoft.com/office/drawing/2014/main" id="{00000000-0008-0000-4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69272</xdr:colOff>
      <xdr:row>44</xdr:row>
      <xdr:rowOff>17318</xdr:rowOff>
    </xdr:from>
    <xdr:to>
      <xdr:col>11</xdr:col>
      <xdr:colOff>813955</xdr:colOff>
      <xdr:row>82</xdr:row>
      <xdr:rowOff>173182</xdr:rowOff>
    </xdr:to>
    <xdr:graphicFrame macro="">
      <xdr:nvGraphicFramePr>
        <xdr:cNvPr id="2" name="1 Gráfico">
          <a:extLst>
            <a:ext uri="{FF2B5EF4-FFF2-40B4-BE49-F238E27FC236}">
              <a16:creationId xmlns:a16="http://schemas.microsoft.com/office/drawing/2014/main" id="{00000000-0008-0000-4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891884</xdr:colOff>
      <xdr:row>0</xdr:row>
      <xdr:rowOff>266522</xdr:rowOff>
    </xdr:from>
    <xdr:to>
      <xdr:col>0</xdr:col>
      <xdr:colOff>2036809</xdr:colOff>
      <xdr:row>1</xdr:row>
      <xdr:rowOff>34636</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E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91884" y="266522"/>
          <a:ext cx="1144925" cy="8072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6.xml><?xml version="1.0" encoding="utf-8"?>
<c:userShapes xmlns:c="http://schemas.openxmlformats.org/drawingml/2006/chart">
  <cdr:relSizeAnchor xmlns:cdr="http://schemas.openxmlformats.org/drawingml/2006/chartDrawing">
    <cdr:from>
      <cdr:x>0.02254</cdr:x>
      <cdr:y>0.91794</cdr:y>
    </cdr:from>
    <cdr:to>
      <cdr:x>0.38627</cdr:x>
      <cdr:y>0.97368</cdr:y>
    </cdr:to>
    <cdr:sp macro="" textlink="">
      <cdr:nvSpPr>
        <cdr:cNvPr id="2" name="1 CuadroTexto"/>
        <cdr:cNvSpPr txBox="1"/>
      </cdr:nvSpPr>
      <cdr:spPr>
        <a:xfrm xmlns:a="http://schemas.openxmlformats.org/drawingml/2006/main">
          <a:off x="426565" y="9061359"/>
          <a:ext cx="6884962" cy="5502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a:t>
          </a:r>
          <a:endParaRPr lang="en-US" sz="1800"/>
        </a:p>
        <a:p xmlns:a="http://schemas.openxmlformats.org/drawingml/2006/main">
          <a:endParaRPr lang="en-US" sz="2000"/>
        </a:p>
      </cdr:txBody>
    </cdr:sp>
  </cdr:relSizeAnchor>
</c:userShapes>
</file>

<file path=xl/drawings/drawing97.xml><?xml version="1.0" encoding="utf-8"?>
<xdr:wsDr xmlns:xdr="http://schemas.openxmlformats.org/drawingml/2006/spreadsheetDrawing" xmlns:a="http://schemas.openxmlformats.org/drawingml/2006/main">
  <xdr:twoCellAnchor>
    <xdr:from>
      <xdr:col>0</xdr:col>
      <xdr:colOff>0</xdr:colOff>
      <xdr:row>24</xdr:row>
      <xdr:rowOff>27213</xdr:rowOff>
    </xdr:from>
    <xdr:to>
      <xdr:col>12</xdr:col>
      <xdr:colOff>1298866</xdr:colOff>
      <xdr:row>71</xdr:row>
      <xdr:rowOff>27212</xdr:rowOff>
    </xdr:to>
    <xdr:graphicFrame macro="">
      <xdr:nvGraphicFramePr>
        <xdr:cNvPr id="2" name="1 Gráfico">
          <a:extLst>
            <a:ext uri="{FF2B5EF4-FFF2-40B4-BE49-F238E27FC236}">
              <a16:creationId xmlns:a16="http://schemas.microsoft.com/office/drawing/2014/main" id="{00000000-0008-0000-4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494805</xdr:colOff>
      <xdr:row>0</xdr:row>
      <xdr:rowOff>226645</xdr:rowOff>
    </xdr:from>
    <xdr:to>
      <xdr:col>1</xdr:col>
      <xdr:colOff>267194</xdr:colOff>
      <xdr:row>1</xdr:row>
      <xdr:rowOff>269488</xdr:rowOff>
    </xdr:to>
    <xdr:pic>
      <xdr:nvPicPr>
        <xdr:cNvPr id="5" name="4 Imagen" descr="logo_2x4.bmp">
          <a:hlinkClick xmlns:r="http://schemas.openxmlformats.org/officeDocument/2006/relationships" r:id="rId2"/>
          <a:extLst>
            <a:ext uri="{FF2B5EF4-FFF2-40B4-BE49-F238E27FC236}">
              <a16:creationId xmlns:a16="http://schemas.microsoft.com/office/drawing/2014/main" id="{00000000-0008-0000-4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4805" y="226645"/>
          <a:ext cx="1358240" cy="9607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8.xml><?xml version="1.0" encoding="utf-8"?>
<c:userShapes xmlns:c="http://schemas.openxmlformats.org/drawingml/2006/chart">
  <cdr:relSizeAnchor xmlns:cdr="http://schemas.openxmlformats.org/drawingml/2006/chartDrawing">
    <cdr:from>
      <cdr:x>0.01385</cdr:x>
      <cdr:y>0.93004</cdr:y>
    </cdr:from>
    <cdr:to>
      <cdr:x>0.61062</cdr:x>
      <cdr:y>0.98328</cdr:y>
    </cdr:to>
    <cdr:sp macro="" textlink="">
      <cdr:nvSpPr>
        <cdr:cNvPr id="2" name="1 CuadroTexto"/>
        <cdr:cNvSpPr txBox="1"/>
      </cdr:nvSpPr>
      <cdr:spPr>
        <a:xfrm xmlns:a="http://schemas.openxmlformats.org/drawingml/2006/main">
          <a:off x="216461" y="8327137"/>
          <a:ext cx="9325837" cy="47668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indent="0" defTabSz="914400" eaLnBrk="1" fontAlgn="auto" latinLnBrk="0" hangingPunct="1">
            <a:lnSpc>
              <a:spcPct val="100000"/>
            </a:lnSpc>
            <a:spcBef>
              <a:spcPts val="0"/>
            </a:spcBef>
            <a:spcAft>
              <a:spcPts val="0"/>
            </a:spcAft>
            <a:buClrTx/>
            <a:buSzTx/>
            <a:buFontTx/>
            <a:buNone/>
            <a:tabLst/>
            <a:defRPr/>
          </a:pPr>
          <a:r>
            <a:rPr lang="en-US" sz="1800" b="1">
              <a:latin typeface="+mn-lt"/>
              <a:ea typeface="+mn-ea"/>
              <a:cs typeface="+mn-cs"/>
            </a:rPr>
            <a:t>Fuente: </a:t>
          </a:r>
          <a:r>
            <a:rPr lang="en-US" sz="1800">
              <a:latin typeface="+mn-lt"/>
              <a:ea typeface="+mn-ea"/>
              <a:cs typeface="+mn-cs"/>
            </a:rPr>
            <a:t>SIPEN y Banco Central de la República  Dominicana </a:t>
          </a:r>
          <a:endParaRPr lang="en-US" sz="1800"/>
        </a:p>
        <a:p xmlns:a="http://schemas.openxmlformats.org/drawingml/2006/main">
          <a:endParaRPr lang="en-US" sz="2000"/>
        </a:p>
      </cdr:txBody>
    </cdr:sp>
  </cdr:relSizeAnchor>
</c:userShapes>
</file>

<file path=xl/drawings/drawing99.xml><?xml version="1.0" encoding="utf-8"?>
<xdr:wsDr xmlns:xdr="http://schemas.openxmlformats.org/drawingml/2006/spreadsheetDrawing" xmlns:a="http://schemas.openxmlformats.org/drawingml/2006/main">
  <xdr:twoCellAnchor editAs="oneCell">
    <xdr:from>
      <xdr:col>0</xdr:col>
      <xdr:colOff>383473</xdr:colOff>
      <xdr:row>0</xdr:row>
      <xdr:rowOff>246164</xdr:rowOff>
    </xdr:from>
    <xdr:to>
      <xdr:col>0</xdr:col>
      <xdr:colOff>1422565</xdr:colOff>
      <xdr:row>1</xdr:row>
      <xdr:rowOff>147517</xdr:rowOff>
    </xdr:to>
    <xdr:pic>
      <xdr:nvPicPr>
        <xdr:cNvPr id="3" name="9 Imagen" descr="logo_2x4.bmp">
          <a:hlinkClick xmlns:r="http://schemas.openxmlformats.org/officeDocument/2006/relationships" r:id="rId1"/>
          <a:extLst>
            <a:ext uri="{FF2B5EF4-FFF2-40B4-BE49-F238E27FC236}">
              <a16:creationId xmlns:a16="http://schemas.microsoft.com/office/drawing/2014/main" id="{00000000-0008-0000-5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3473" y="246164"/>
          <a:ext cx="1039092" cy="7681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43296</xdr:colOff>
      <xdr:row>11</xdr:row>
      <xdr:rowOff>27214</xdr:rowOff>
    </xdr:from>
    <xdr:to>
      <xdr:col>3</xdr:col>
      <xdr:colOff>1836964</xdr:colOff>
      <xdr:row>50</xdr:row>
      <xdr:rowOff>81643</xdr:rowOff>
    </xdr:to>
    <xdr:graphicFrame macro="">
      <xdr:nvGraphicFramePr>
        <xdr:cNvPr id="4" name="Gráfico 3">
          <a:extLst>
            <a:ext uri="{FF2B5EF4-FFF2-40B4-BE49-F238E27FC236}">
              <a16:creationId xmlns:a16="http://schemas.microsoft.com/office/drawing/2014/main" id="{00000000-0008-0000-5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madera\Configuraci&#243;n%20local\Archivos%20temporales%20de%20Internet\OLK11B\2005_12_31%20Datos%20Estadisticos%20Control%20de%20Inversiones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arch01\sig\DOCUME~1\GILMA~1.SAN\LOCALS~1\Temp\Rar$DI00.313\CalendarioLaboralExce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302F7B4\IC-Office-Work-Schedule-Template16"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615A13C\Disclaimer-Smartsheet-Templates_Solution1-Tab5"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302F7B4\Disclaimer-Smartsheet-Templates_Solution1-Tab5"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rvarch01\sig\Documents%20and%20Settings\beliza.rivas\Local%20Settings\Temporary%20Internet%20Files\Content.Outlook\8M17EO26\2012\Mis%20tareas%20CNSS\Tares%20diarias%20Gilma%20Gissell%20201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7"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8"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7.6.1"/>
      <sheetName val="7.7.3 (T-1)"/>
      <sheetName val="7.7.3 (T-3)"/>
      <sheetName val="7.7.3 (T-4)"/>
      <sheetName val="7.7.3 (T-5)"/>
      <sheetName val="7.7.4"/>
      <sheetName val="7.7.5"/>
      <sheetName val="7.7.6"/>
      <sheetName val="7.7.7"/>
      <sheetName val="31 DIC 05 (2)"/>
      <sheetName val="31 DIC 05"/>
      <sheetName val="30 NOV 05 (2)"/>
      <sheetName val="30 NOV 05"/>
      <sheetName val="31 OCT 05 (2)"/>
      <sheetName val="31 OCT 05"/>
      <sheetName val="30 SEPT 05 (2)"/>
      <sheetName val="30 SEPT 05"/>
      <sheetName val="31 AGOSTO 05 (2)"/>
      <sheetName val="31 AGOSTO 05"/>
      <sheetName val="31 JULIO 05"/>
      <sheetName val="30 JUNIO 05"/>
      <sheetName val="31 MAYO 05"/>
      <sheetName val="30 ABRIL 05"/>
      <sheetName val="31 MARZO 05"/>
      <sheetName val="28 FEBRERO 05"/>
      <sheetName val="31 ENERO 05"/>
      <sheetName val="Moneda"/>
      <sheetName val="Valor Cuota2003-2004"/>
      <sheetName val="8.1-8.2"/>
      <sheetName val="Hoja2"/>
      <sheetName val="Hoja1"/>
      <sheetName val="Graficos para CNSS_SVDS"/>
    </sheetNames>
    <sheetDataSet>
      <sheetData sheetId="0" refreshError="1"/>
      <sheetData sheetId="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as Festivos"/>
      <sheetName val="Vacaciones"/>
      <sheetName val="Calendario"/>
      <sheetName val="TodoExcel"/>
    </sheetNames>
    <sheetDataSet>
      <sheetData sheetId="0"/>
      <sheetData sheetId="1"/>
      <sheetData sheetId="2"/>
      <sheetData sheetId="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ffice Work Schedule"/>
    </sheetNames>
    <sheetDataSet>
      <sheetData sheetId="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s>
    <sheetDataSet>
      <sheetData sheetId="0"/>
      <sheetData sheetId="1" refreshError="1"/>
      <sheetData sheetId="2" refreshError="1"/>
      <sheetData sheetId="3" refreshError="1"/>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 val="V.4.2.NA. Reportes ARL"/>
      <sheetName val="II.3. Empl x sector "/>
      <sheetName val="III.5.12.Trasp"/>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VE"/>
      <sheetName val="Calendario"/>
      <sheetName val="Vacaciones"/>
      <sheetName val="Calendario (2)"/>
      <sheetName val="Calendario (3)"/>
      <sheetName val="TodoExcel"/>
      <sheetName val="Calendario2"/>
      <sheetName val="Hoja1"/>
      <sheetName val="III.5.12.Trasp"/>
      <sheetName val="III.5.13.Trasp"/>
    </sheetNames>
    <sheetDataSet>
      <sheetData sheetId="0"/>
      <sheetData sheetId="1"/>
      <sheetData sheetId="2">
        <row r="2">
          <cell r="A2" t="str">
            <v>Completa las fechas de tus vacaciones (hemos puesto algunas de ejemplo)</v>
          </cell>
        </row>
        <row r="4">
          <cell r="A4" t="str">
            <v>DIA de Vacaciones
(DD-MM-AA)</v>
          </cell>
        </row>
        <row r="5">
          <cell r="A5">
            <v>41061</v>
          </cell>
        </row>
        <row r="6">
          <cell r="A6">
            <v>41062</v>
          </cell>
        </row>
        <row r="7">
          <cell r="A7">
            <v>41063</v>
          </cell>
        </row>
        <row r="8">
          <cell r="A8">
            <v>41064</v>
          </cell>
        </row>
        <row r="9">
          <cell r="A9">
            <v>41065</v>
          </cell>
        </row>
        <row r="10">
          <cell r="A10">
            <v>41066</v>
          </cell>
        </row>
        <row r="11">
          <cell r="A11">
            <v>41067</v>
          </cell>
        </row>
        <row r="12">
          <cell r="A12">
            <v>41068</v>
          </cell>
        </row>
        <row r="13">
          <cell r="A13">
            <v>41069</v>
          </cell>
        </row>
        <row r="14">
          <cell r="A14">
            <v>41070</v>
          </cell>
        </row>
        <row r="15">
          <cell r="A15">
            <v>41071</v>
          </cell>
        </row>
      </sheetData>
      <sheetData sheetId="3"/>
      <sheetData sheetId="4"/>
      <sheetData sheetId="5"/>
      <sheetData sheetId="6"/>
      <sheetData sheetId="7"/>
      <sheetData sheetId="8" refreshError="1"/>
      <sheetData sheetId="9"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3.Trasp"/>
    </sheetNames>
    <sheetDataSet>
      <sheetData sheetId="0"/>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II.5.14.Trasp"/>
    </sheetNames>
    <sheetDataSet>
      <sheetData sheetId="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a2" displayName="Tabla2" ref="A4:L22" totalsRowShown="0" headerRowDxfId="691" dataDxfId="690" headerRowBorderDxfId="688" tableBorderDxfId="689" totalsRowBorderDxfId="687">
  <tableColumns count="12">
    <tableColumn id="1" xr3:uid="{00000000-0010-0000-0000-000001000000}" name="Años" dataDxfId="686"/>
    <tableColumn id="3" xr3:uid="{00000000-0010-0000-0000-000003000000}" name="Empresas Privadas" dataDxfId="685"/>
    <tableColumn id="4" xr3:uid="{00000000-0010-0000-0000-000004000000}" name=" Empresas Públicas " dataDxfId="684"/>
    <tableColumn id="5" xr3:uid="{00000000-0010-0000-0000-000005000000}" name="Empresas Públicas Centralizadas" dataDxfId="683"/>
    <tableColumn id="14" xr3:uid="{00000000-0010-0000-0000-00000E000000}" name="Empresas Pendiente en Clasificar" dataDxfId="682"/>
    <tableColumn id="7" xr3:uid="{00000000-0010-0000-0000-000007000000}" name="Total Empresas" dataDxfId="681">
      <calculatedColumnFormula>SUM(B5:E5)</calculatedColumnFormula>
    </tableColumn>
    <tableColumn id="8" xr3:uid="{00000000-0010-0000-0000-000008000000}" name=" Empleados Privados" dataDxfId="680"/>
    <tableColumn id="9" xr3:uid="{00000000-0010-0000-0000-000009000000}" name="Empleados  Públicos " dataDxfId="679"/>
    <tableColumn id="10" xr3:uid="{00000000-0010-0000-0000-00000A000000}" name="Empleados Públicos Centralizados" dataDxfId="678"/>
    <tableColumn id="12" xr3:uid="{00000000-0010-0000-0000-00000C000000}" name="Total  Empleados" dataDxfId="677">
      <calculatedColumnFormula>SUM(G5:I5)+Tabla2[[#This Row],[Empresas y Empleados sin claficar]]</calculatedColumnFormula>
    </tableColumn>
    <tableColumn id="11" xr3:uid="{00000000-0010-0000-0000-00000B000000}" name="Empresas y Empleados sin claficar" dataDxfId="676">
      <calculatedColumnFormula>+Tabla2[[#This Row],[Empresas Pendiente en Clasificar]]</calculatedColumnFormula>
    </tableColumn>
    <tableColumn id="13" xr3:uid="{00000000-0010-0000-0000-00000D000000}" name="Relación Promedio Empleados / Empresas" dataDxfId="675"/>
  </tableColumns>
  <tableStyleInfo name="TableStyleLight9"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7" displayName="Tabla7" ref="A4:D22" totalsRowShown="0" headerRowDxfId="548" dataDxfId="547" headerRowBorderDxfId="545" tableBorderDxfId="546" totalsRowBorderDxfId="544">
  <tableColumns count="4">
    <tableColumn id="1" xr3:uid="{00000000-0010-0000-0900-000001000000}" name="Año" dataDxfId="543" dataCellStyle="Normal 2"/>
    <tableColumn id="2" xr3:uid="{00000000-0010-0000-0900-000002000000}" name="Cotizantes" dataDxfId="542" dataCellStyle="Millares 2"/>
    <tableColumn id="3" xr3:uid="{00000000-0010-0000-0900-000003000000}" name="Afiliados " dataDxfId="541" dataCellStyle="Millares 2"/>
    <tableColumn id="4" xr3:uid="{00000000-0010-0000-0900-000004000000}" name="Densidad de Cotizantes" dataDxfId="540" dataCellStyle="Normal 2">
      <calculatedColumnFormula>B5/C5</calculatedColumnFormula>
    </tableColumn>
  </tableColumns>
  <tableStyleInfo name="TableStyleLight9"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A000000}" name="Tabla9" displayName="Tabla9" ref="A4:D22" totalsRowShown="0" headerRowDxfId="539" dataDxfId="538" headerRowBorderDxfId="536" tableBorderDxfId="537" totalsRowBorderDxfId="535">
  <tableColumns count="4">
    <tableColumn id="1" xr3:uid="{00000000-0010-0000-0A00-000001000000}" name="Años" dataDxfId="534" dataCellStyle="Normal 2"/>
    <tableColumn id="2" xr3:uid="{00000000-0010-0000-0A00-000002000000}" name="Trabajadores Cotizantes " dataDxfId="533" dataCellStyle="Millares 2"/>
    <tableColumn id="3" xr3:uid="{00000000-0010-0000-0A00-000003000000}" name="Población Ocupada Formal" dataDxfId="532" dataCellStyle="Millares 2"/>
    <tableColumn id="4" xr3:uid="{00000000-0010-0000-0A00-000004000000}" name="% Cotizantes/ Pobl. Asalariada" dataDxfId="531">
      <calculatedColumnFormula>B5/C5</calculatedColumnFormula>
    </tableColumn>
  </tableColumns>
  <tableStyleInfo name="TableStyleLight9"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B000000}" name="Tabla5759" displayName="Tabla5759" ref="A4:C16" totalsRowCount="1" headerRowDxfId="529" dataDxfId="528" headerRowBorderDxfId="526" tableBorderDxfId="527" headerRowCellStyle="Millares 5 2">
  <tableColumns count="3">
    <tableColumn id="1" xr3:uid="{00000000-0010-0000-0B00-000001000000}" name="Edad" totalsRowLabel="Fuente: SIPEN" dataDxfId="524" totalsRowDxfId="525" dataCellStyle="Normal 13 2"/>
    <tableColumn id="2" xr3:uid="{00000000-0010-0000-0B00-000002000000}" name="Cotizantes" dataDxfId="522" totalsRowDxfId="523"/>
    <tableColumn id="3" xr3:uid="{00000000-0010-0000-0B00-000003000000}" name="%" dataDxfId="520" totalsRowDxfId="521"/>
  </tableColumns>
  <tableStyleInfo name="TableStyleLight9"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0C000000}" name="Tabla20" displayName="Tabla20" ref="A4:C14" totalsRowShown="0" headerRowDxfId="518" dataDxfId="517" headerRowBorderDxfId="515" tableBorderDxfId="516" totalsRowBorderDxfId="514">
  <tableColumns count="3">
    <tableColumn id="1" xr3:uid="{00000000-0010-0000-0C00-000001000000}" name="Cantidad de Salarios Mínimos Cotizables" dataDxfId="513" dataCellStyle="Normal 13 2"/>
    <tableColumn id="2" xr3:uid="{00000000-0010-0000-0C00-000002000000}" name="Cotizantes" dataDxfId="512"/>
    <tableColumn id="3" xr3:uid="{00000000-0010-0000-0C00-000003000000}" name="%" dataDxfId="511"/>
  </tableColumns>
  <tableStyleInfo name="TableStyleLight9"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0D000000}" name="Tabla63" displayName="Tabla63" ref="B4:H22" totalsRowShown="0" headerRowDxfId="510" dataDxfId="509" headerRowBorderDxfId="507" tableBorderDxfId="508" totalsRowBorderDxfId="506">
  <tableColumns count="7">
    <tableColumn id="1" xr3:uid="{00000000-0010-0000-0D00-000001000000}" name="Mes" dataDxfId="505"/>
    <tableColumn id="2" xr3:uid="{00000000-0010-0000-0D00-000002000000}" name="Afiliados Masculino" dataDxfId="504"/>
    <tableColumn id="3" xr3:uid="{00000000-0010-0000-0D00-000003000000}" name="Afiliados Femeninos" dataDxfId="503"/>
    <tableColumn id="4" xr3:uid="{00000000-0010-0000-0D00-000004000000}" name="Total _x000a_Afiliados" dataDxfId="502">
      <calculatedColumnFormula>+Tabla63[[#This Row],[Afiliados Femeninos]]+Tabla63[[#This Row],[Afiliados Masculino]]</calculatedColumnFormula>
    </tableColumn>
    <tableColumn id="5" xr3:uid="{00000000-0010-0000-0D00-000005000000}" name="Cotizantes Masculinos" dataDxfId="501"/>
    <tableColumn id="6" xr3:uid="{00000000-0010-0000-0D00-000006000000}" name="Cotizantes Femenino " dataDxfId="500"/>
    <tableColumn id="7" xr3:uid="{00000000-0010-0000-0D00-000007000000}" name="Total _x000a_Cotizantes" dataDxfId="499">
      <calculatedColumnFormula>+Tabla63[[#This Row],[Cotizantes Femenino ]]+Tabla63[[#This Row],[Cotizantes Masculinos]]</calculatedColumnFormula>
    </tableColumn>
  </tableColumns>
  <tableStyleInfo name="TableStyleLight9"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0E000000}" name="Tabla67" displayName="Tabla67" ref="A6:B22" totalsRowShown="0" headerRowDxfId="498" dataDxfId="497" headerRowBorderDxfId="496">
  <tableColumns count="2">
    <tableColumn id="1" xr3:uid="{00000000-0010-0000-0E00-000001000000}" name="Períodos" dataDxfId="495"/>
    <tableColumn id="2" xr3:uid="{00000000-0010-0000-0E00-000002000000}" name="Casos" dataDxfId="494"/>
  </tableColumns>
  <tableStyleInfo name="TableStyleLight9"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0F000000}" name="Tabla18" displayName="Tabla18" ref="A5:O22" totalsRowShown="0" headerRowDxfId="493" dataDxfId="492" headerRowBorderDxfId="490" tableBorderDxfId="491" totalsRowBorderDxfId="489">
  <tableColumns count="15">
    <tableColumn id="1" xr3:uid="{00000000-0010-0000-0F00-000001000000}" name="Período" dataDxfId="488"/>
    <tableColumn id="2" xr3:uid="{00000000-0010-0000-0F00-000002000000}" name="Atlántico" dataDxfId="487"/>
    <tableColumn id="3" xr3:uid="{00000000-0010-0000-0F00-000003000000}" name="Crecer" dataDxfId="486"/>
    <tableColumn id="4" xr3:uid="{00000000-0010-0000-0F00-000004000000}" name="JMMB-BDI" dataDxfId="485"/>
    <tableColumn id="5" xr3:uid="{00000000-0010-0000-0F00-000005000000}" name="Popular" dataDxfId="484"/>
    <tableColumn id="6" xr3:uid="{00000000-0010-0000-0F00-000006000000}" name="Reservas" dataDxfId="483"/>
    <tableColumn id="7" xr3:uid="{00000000-0010-0000-0F00-000007000000}" name="Romana" dataDxfId="482"/>
    <tableColumn id="8" xr3:uid="{00000000-0010-0000-0F00-000008000000}" name="Siembra" dataDxfId="481"/>
    <tableColumn id="9" xr3:uid="{00000000-0010-0000-0F00-000009000000}" name="Total" dataDxfId="480"/>
    <tableColumn id="10" xr3:uid="{00000000-0010-0000-0F00-00000A000000}" name="Ministerio de Hacienda" dataDxfId="479"/>
    <tableColumn id="11" xr3:uid="{00000000-0010-0000-0F00-00000B000000}" name="Plan  Sustitutivo del Banco Central" dataDxfId="478"/>
    <tableColumn id="12" xr3:uid="{00000000-0010-0000-0F00-00000C000000}" name="Plan  Sustitutivo del Banco de Reservas" dataDxfId="477"/>
    <tableColumn id="13" xr3:uid="{00000000-0010-0000-0F00-00000D000000}" name="Plan Sustitutivo INABIMA" dataDxfId="476"/>
    <tableColumn id="14" xr3:uid="{00000000-0010-0000-0F00-00000E000000}" name="Total Reparto" dataDxfId="475"/>
    <tableColumn id="15" xr3:uid="{00000000-0010-0000-0F00-00000F000000}" name="Total General" dataDxfId="474"/>
  </tableColumns>
  <tableStyleInfo name="TableStyleLight9"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19" displayName="Tabla19" ref="A4:O22" totalsRowShown="0" headerRowDxfId="473" dataDxfId="472" headerRowBorderDxfId="470" tableBorderDxfId="471" totalsRowBorderDxfId="469">
  <tableColumns count="15">
    <tableColumn id="1" xr3:uid="{00000000-0010-0000-1000-000001000000}" name="Año" dataDxfId="467" totalsRowDxfId="468"/>
    <tableColumn id="2" xr3:uid="{00000000-0010-0000-1000-000002000000}" name="Atlántico" dataDxfId="465" totalsRowDxfId="466"/>
    <tableColumn id="3" xr3:uid="{00000000-0010-0000-1000-000003000000}" name="Crecer" dataDxfId="463" totalsRowDxfId="464"/>
    <tableColumn id="4" xr3:uid="{00000000-0010-0000-1000-000004000000}" name="JMMB-BDI" dataDxfId="461" totalsRowDxfId="462"/>
    <tableColumn id="5" xr3:uid="{00000000-0010-0000-1000-000005000000}" name="Popular" dataDxfId="459" totalsRowDxfId="460"/>
    <tableColumn id="6" xr3:uid="{00000000-0010-0000-1000-000006000000}" name="Reservas" dataDxfId="457" totalsRowDxfId="458"/>
    <tableColumn id="7" xr3:uid="{00000000-0010-0000-1000-000007000000}" name="Romana" dataDxfId="455" totalsRowDxfId="456"/>
    <tableColumn id="8" xr3:uid="{00000000-0010-0000-1000-000008000000}" name="Siembra" dataDxfId="453" totalsRowDxfId="454"/>
    <tableColumn id="9" xr3:uid="{00000000-0010-0000-1000-000009000000}" name="Total AFP" dataDxfId="451" totalsRowDxfId="452"/>
    <tableColumn id="10" xr3:uid="{00000000-0010-0000-1000-00000A000000}" name="FPBC" dataDxfId="449" totalsRowDxfId="450"/>
    <tableColumn id="11" xr3:uid="{00000000-0010-0000-1000-00000B000000}" name="Bco Reservas" dataDxfId="447" totalsRowDxfId="448"/>
    <tableColumn id="12" xr3:uid="{00000000-0010-0000-1000-00000C000000}" name="INABIMA" dataDxfId="445" totalsRowDxfId="446"/>
    <tableColumn id="13" xr3:uid="{00000000-0010-0000-1000-00000D000000}" name="Ministerio de Hacienda" dataDxfId="443" totalsRowDxfId="444"/>
    <tableColumn id="14" xr3:uid="{00000000-0010-0000-1000-00000E000000}" name="Total Reparto" dataDxfId="441" totalsRowDxfId="442"/>
    <tableColumn id="15" xr3:uid="{00000000-0010-0000-1000-00000F000000}" name="Total General" dataDxfId="439" totalsRowDxfId="440"/>
  </tableColumns>
  <tableStyleInfo name="TableStyleLight9"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11000000}" name="Tabla16" displayName="Tabla16" ref="A5:N23" totalsRowShown="0" headerRowDxfId="438" dataDxfId="437" headerRowBorderDxfId="436">
  <tableColumns count="14">
    <tableColumn id="1" xr3:uid="{00000000-0010-0000-1100-000001000000}" name="Años" dataDxfId="435"/>
    <tableColumn id="2" xr3:uid="{00000000-0010-0000-1100-000002000000}" name="Atlántico" dataDxfId="434"/>
    <tableColumn id="3" xr3:uid="{00000000-0010-0000-1100-000003000000}" name="Crecer" dataDxfId="433"/>
    <tableColumn id="4" xr3:uid="{00000000-0010-0000-1100-000004000000}" name="JMMB-BDI" dataDxfId="432"/>
    <tableColumn id="5" xr3:uid="{00000000-0010-0000-1100-000005000000}" name="Popular" dataDxfId="431"/>
    <tableColumn id="6" xr3:uid="{00000000-0010-0000-1100-000006000000}" name="Reservas" dataDxfId="430"/>
    <tableColumn id="7" xr3:uid="{00000000-0010-0000-1100-000007000000}" name="Romana" dataDxfId="429"/>
    <tableColumn id="8" xr3:uid="{00000000-0010-0000-1100-000008000000}" name="Siembra" dataDxfId="428"/>
    <tableColumn id="9" xr3:uid="{00000000-0010-0000-1100-000009000000}" name="Total" dataDxfId="427"/>
    <tableColumn id="10" xr3:uid="{00000000-0010-0000-1100-00000A000000}" name="Ministerio de Hacienda" dataDxfId="426"/>
    <tableColumn id="11" xr3:uid="{00000000-0010-0000-1100-00000B000000}" name="Plan  Sustitutivo del Banco Central" dataDxfId="425"/>
    <tableColumn id="12" xr3:uid="{00000000-0010-0000-1100-00000C000000}" name="Plan  Sustitutivo del Banco de Reservas" dataDxfId="424"/>
    <tableColumn id="13" xr3:uid="{00000000-0010-0000-1100-00000D000000}" name="Plan Sustitutivo INABIMA" dataDxfId="423"/>
    <tableColumn id="14" xr3:uid="{00000000-0010-0000-1100-00000E000000}" name="Total General" dataDxfId="422"/>
  </tableColumns>
  <tableStyleInfo name="TableStyleLight9"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2000000}" name="Tabla21" displayName="Tabla21" ref="A4:D22" totalsRowShown="0" headerRowDxfId="421" dataDxfId="420" headerRowBorderDxfId="418" tableBorderDxfId="419" totalsRowBorderDxfId="417">
  <tableColumns count="4">
    <tableColumn id="1" xr3:uid="{00000000-0010-0000-1200-000001000000}" name="Años" dataDxfId="416"/>
    <tableColumn id="2" xr3:uid="{00000000-0010-0000-1200-000002000000}" name="Ocupada Sector Formal" dataDxfId="415"/>
    <tableColumn id="3" xr3:uid="{00000000-0010-0000-1200-000003000000}" name="Afiliados  SRL" dataDxfId="414"/>
    <tableColumn id="4" xr3:uid="{00000000-0010-0000-1200-000004000000}" name="% Crecimiento" dataDxfId="413">
      <calculatedColumnFormula>C5/C4-1</calculatedColumnFormula>
    </tableColumn>
  </tableColumns>
  <tableStyleInfo name="TableStyleLight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3" displayName="Tabla3" ref="A4:E14" totalsRowShown="0" headerRowDxfId="672" dataDxfId="671" headerRowBorderDxfId="669" tableBorderDxfId="670" totalsRowBorderDxfId="668">
  <tableColumns count="5">
    <tableColumn id="1" xr3:uid="{00000000-0010-0000-0100-000001000000}" name="Rango de Empleados" dataDxfId="667"/>
    <tableColumn id="2" xr3:uid="{00000000-0010-0000-0100-000002000000}" name="Empresas por rango" dataDxfId="666"/>
    <tableColumn id="3" xr3:uid="{00000000-0010-0000-0100-000003000000}" name="% Empresas por rango" dataDxfId="665"/>
    <tableColumn id="4" xr3:uid="{00000000-0010-0000-0100-000004000000}" name="Empleados por rango" dataDxfId="664"/>
    <tableColumn id="5" xr3:uid="{00000000-0010-0000-0100-000005000000}" name="% Empleados por rango" dataDxfId="663"/>
  </tableColumns>
  <tableStyleInfo name="TableStyleLight9"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3000000}" name="Tabla22" displayName="Tabla22" ref="A4:G21" totalsRowShown="0" headerRowDxfId="411" dataDxfId="410" headerRowBorderDxfId="408" tableBorderDxfId="409" totalsRowBorderDxfId="407">
  <tableColumns count="7">
    <tableColumn id="1" xr3:uid="{00000000-0010-0000-1300-000001000000}" name="Grupo" dataDxfId="406"/>
    <tableColumn id="2" xr3:uid="{00000000-0010-0000-1300-000002000000}" name="Afiliados por Grupo de Edad" dataDxfId="405"/>
    <tableColumn id="3" xr3:uid="{00000000-0010-0000-1300-000003000000}" name="%" dataDxfId="404"/>
    <tableColumn id="4" xr3:uid="{00000000-0010-0000-1300-000004000000}" name="Hombres" dataDxfId="403"/>
    <tableColumn id="5" xr3:uid="{00000000-0010-0000-1300-000005000000}" name=" % Hombres" dataDxfId="402">
      <calculatedColumnFormula>D5/B5</calculatedColumnFormula>
    </tableColumn>
    <tableColumn id="6" xr3:uid="{00000000-0010-0000-1300-000006000000}" name="Mujeres" dataDxfId="401"/>
    <tableColumn id="7" xr3:uid="{00000000-0010-0000-1300-000007000000}" name=" %  Mujeres" dataDxfId="400">
      <calculatedColumnFormula>+F5/B5</calculatedColumnFormula>
    </tableColumn>
  </tableColumns>
  <tableStyleInfo name="TableStyleLight9"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4000000}" name="Tabla23" displayName="Tabla23" ref="A4:E24" totalsRowShown="0" headerRowDxfId="397" dataDxfId="396" headerRowBorderDxfId="394" tableBorderDxfId="395" totalsRowBorderDxfId="393">
  <tableColumns count="5">
    <tableColumn id="1" xr3:uid="{00000000-0010-0000-1400-000001000000}" name="Años" dataDxfId="392"/>
    <tableColumn id="2" xr3:uid="{00000000-0010-0000-1400-000002000000}" name="Afiliación al SRL" dataDxfId="391"/>
    <tableColumn id="3" xr3:uid="{00000000-0010-0000-1400-000003000000}" name="Total Casos de Accid. Laborales y Enf. Prof." dataDxfId="390"/>
    <tableColumn id="4" xr3:uid="{00000000-0010-0000-1400-000004000000}" name="Accidentabilidad Afiliados_x000a_(No. de accidentes por cada 100,000 afiliados)" dataDxfId="389"/>
    <tableColumn id="5" xr3:uid="{00000000-0010-0000-1400-000005000000}" name="Tasa de accidentabilidad   " dataDxfId="388"/>
  </tableColumns>
  <tableStyleInfo name="TableStyleLight9"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5000000}" name="Tabla24" displayName="Tabla24" ref="A5:K17" headerRowDxfId="387" dataDxfId="386" headerRowBorderDxfId="384" tableBorderDxfId="385" totalsRowBorderDxfId="383" headerRowCellStyle="Normal 2">
  <autoFilter ref="A5:K17" xr:uid="{00000000-0009-0000-0100-000018000000}"/>
  <tableColumns count="11">
    <tableColumn id="1" xr3:uid="{00000000-0010-0000-1500-000001000000}" name="Años" totalsRowLabel="Total" dataDxfId="381" totalsRowDxfId="382"/>
    <tableColumn id="2" xr3:uid="{00000000-0010-0000-1500-000002000000}" name="Recaudo RC_x000a_ (Incluye recargos e Intereses)" dataDxfId="379" totalsRowDxfId="380"/>
    <tableColumn id="3" xr3:uid="{00000000-0010-0000-1500-000003000000}" name="Aportes del Gob._x000a_Según Presupuesto                    (SFS RS)" dataDxfId="377" totalsRowDxfId="378"/>
    <tableColumn id="4" xr3:uid="{00000000-0010-0000-1500-000004000000}" name="Rendimientos Inversiones *" dataDxfId="375" totalsRowDxfId="376"/>
    <tableColumn id="5" xr3:uid="{00000000-0010-0000-1500-000005000000}" name="Aportes  a_x000a_ FONAMAT" dataDxfId="373" totalsRowDxfId="374"/>
    <tableColumn id="6" xr3:uid="{00000000-0010-0000-1500-000006000000}" name="Aportes del Gob. Central Para pensionados" dataDxfId="371" totalsRowDxfId="372"/>
    <tableColumn id="7" xr3:uid="{00000000-0010-0000-1500-000007000000}" name="Ingresos SDSS" dataDxfId="370"/>
    <tableColumn id="8" xr3:uid="{00000000-0010-0000-1500-000008000000}" name="Pagos RC" dataDxfId="368" totalsRowDxfId="369"/>
    <tableColumn id="9" xr3:uid="{00000000-0010-0000-1500-000009000000}" name="Pagos a SENASA RS " dataDxfId="366" totalsRowDxfId="367"/>
    <tableColumn id="10" xr3:uid="{00000000-0010-0000-1500-00000A000000}" name="Pago Salud Pensionados" dataDxfId="364" totalsRowDxfId="365"/>
    <tableColumn id="11" xr3:uid="{00000000-0010-0000-1500-00000B000000}" name="Egresos SDSS" totalsRowFunction="sum" dataDxfId="363"/>
  </tableColumns>
  <tableStyleInfo name="TableStyleLight9"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6000000}" name="Tabla26" displayName="Tabla26" ref="A4:E16" totalsRowShown="0" headerRowDxfId="360" dataDxfId="359" headerRowBorderDxfId="357" tableBorderDxfId="358" totalsRowBorderDxfId="356">
  <tableColumns count="5">
    <tableColumn id="1" xr3:uid="{00000000-0010-0000-1600-000001000000}" name="Períodos" dataDxfId="355" dataCellStyle="Normal 104"/>
    <tableColumn id="2" xr3:uid="{00000000-0010-0000-1600-000002000000}" name="Sector  Público" dataDxfId="354"/>
    <tableColumn id="3" xr3:uid="{00000000-0010-0000-1600-000003000000}" name="Sector Privado" dataDxfId="353"/>
    <tableColumn id="4" xr3:uid="{00000000-0010-0000-1600-000004000000}" name="PE_Aportes Extraordinario Persona" dataDxfId="352"/>
    <tableColumn id="5" xr3:uid="{00000000-0010-0000-1600-000005000000}" name="Recaudo Total" dataDxfId="351"/>
  </tableColumns>
  <tableStyleInfo name="TableStyleLight9"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7000000}" name="Tabla27" displayName="Tabla27" ref="A4:G23" totalsRowShown="0" headerRowDxfId="349" dataDxfId="348" headerRowBorderDxfId="346" tableBorderDxfId="347" totalsRowBorderDxfId="345" headerRowCellStyle="Normal 105">
  <tableColumns count="7">
    <tableColumn id="1" xr3:uid="{00000000-0010-0000-1700-000001000000}" name="Período" dataDxfId="344" dataCellStyle="Normal 105"/>
    <tableColumn id="2" xr3:uid="{00000000-0010-0000-1700-000002000000}" name="Trabajador Sector Público" dataDxfId="343"/>
    <tableColumn id="3" xr3:uid="{00000000-0010-0000-1700-000003000000}" name="Trabajador Sector Privado" dataDxfId="342"/>
    <tableColumn id="4" xr3:uid="{00000000-0010-0000-1700-000004000000}" name=" Empleador Sector Público" dataDxfId="341"/>
    <tableColumn id="5" xr3:uid="{00000000-0010-0000-1700-000005000000}" name="Empleador  Sector Privado" dataDxfId="340"/>
    <tableColumn id="6" xr3:uid="{00000000-0010-0000-1700-000006000000}" name="PE_Aportes Extraordinario Persona" dataDxfId="339"/>
    <tableColumn id="7" xr3:uid="{00000000-0010-0000-1700-000007000000}" name="Total Recaudo" dataDxfId="338"/>
  </tableColumns>
  <tableStyleInfo name="Estilo de tabla 1"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18000000}" name="Tabla29" displayName="Tabla29" ref="A4:D8" totalsRowShown="0" headerRowDxfId="336" dataDxfId="335" headerRowBorderDxfId="333" tableBorderDxfId="334" dataCellStyle="Millares 4">
  <tableColumns count="4">
    <tableColumn id="1" xr3:uid="{00000000-0010-0000-1800-000001000000}" name="Cuentas" dataDxfId="332" dataCellStyle="Millares 4"/>
    <tableColumn id="8" xr3:uid="{00000000-0010-0000-1800-000008000000}" name="2024" dataDxfId="331" dataCellStyle="Millares 4"/>
    <tableColumn id="5" xr3:uid="{00000000-0010-0000-1800-000005000000}" name="Ene- Feb. 2025" dataDxfId="330" dataCellStyle="Millares 4"/>
    <tableColumn id="11" xr3:uid="{00000000-0010-0000-1800-00000B000000}" name="Total" dataDxfId="329" dataCellStyle="Millares 4">
      <calculatedColumnFormula>SUM(B5:C5)</calculatedColumnFormula>
    </tableColumn>
  </tableColumns>
  <tableStyleInfo name="TableStyleLight9"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19000000}" name="Tabla30" displayName="Tabla30" ref="A4:F31" totalsRowCount="1" headerRowDxfId="326" dataDxfId="325" headerRowBorderDxfId="323" tableBorderDxfId="324" totalsRowBorderDxfId="322">
  <autoFilter ref="A4:F30" xr:uid="{00000000-0009-0000-0100-00001D000000}"/>
  <tableColumns count="6">
    <tableColumn id="1" xr3:uid="{00000000-0010-0000-1900-000001000000}" name="No." dataDxfId="320" totalsRowDxfId="321"/>
    <tableColumn id="2" xr3:uid="{00000000-0010-0000-1900-000002000000}" name="ARS" dataDxfId="318" totalsRowDxfId="319"/>
    <tableColumn id="3" xr3:uid="{00000000-0010-0000-1900-000003000000}" name="Total General_x000a_2022- Feb.25" dataDxfId="316" totalsRowDxfId="317"/>
    <tableColumn id="5" xr3:uid="{00000000-0010-0000-1900-000005000000}" name="Ene-Feb. 2025" dataDxfId="314" totalsRowDxfId="315">
      <calculatedColumnFormula>+'Resumen '!M72</calculatedColumnFormula>
    </tableColumn>
    <tableColumn id="4" xr3:uid="{00000000-0010-0000-1900-000004000000}" name="2024" dataDxfId="312" totalsRowDxfId="313"/>
    <tableColumn id="7" xr3:uid="{00000000-0010-0000-1900-000007000000}" name="2022-2023" dataDxfId="310" totalsRowDxfId="311">
      <calculatedColumnFormula>+#REF!+#REF!</calculatedColumnFormula>
    </tableColumn>
  </tableColumns>
  <tableStyleInfo name="TableStyleLight9"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1A000000}" name="Tabla31" displayName="Tabla31" ref="A4:C9" totalsRowShown="0" headerRowDxfId="309" dataDxfId="308" headerRowBorderDxfId="306" tableBorderDxfId="307" headerRowCellStyle="Normal 2 12">
  <tableColumns count="3">
    <tableColumn id="1" xr3:uid="{00000000-0010-0000-1A00-000001000000}" name="Instrumentos" dataDxfId="305" dataCellStyle="Normal 2 12"/>
    <tableColumn id="2" xr3:uid="{00000000-0010-0000-1A00-000002000000}" name=" Total Invertido" dataDxfId="304"/>
    <tableColumn id="3" xr3:uid="{00000000-0010-0000-1A00-000003000000}" name="%" dataDxfId="303" dataCellStyle="Normal 2 12"/>
  </tableColumns>
  <tableStyleInfo name="TableStyleLight9"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1B000000}" name="Tabla32" displayName="Tabla32" ref="A4:C12" totalsRowShown="0" headerRowDxfId="302" dataDxfId="301" headerRowBorderDxfId="299" tableBorderDxfId="300" headerRowCellStyle="Millares 4">
  <tableColumns count="3">
    <tableColumn id="1" xr3:uid="{00000000-0010-0000-1B00-000001000000}" name="Cuentas" dataDxfId="298" dataCellStyle="Millares 4"/>
    <tableColumn id="2" xr3:uid="{00000000-0010-0000-1B00-000002000000}" name=" Total Invertido" dataDxfId="297"/>
    <tableColumn id="3" xr3:uid="{00000000-0010-0000-1B00-000003000000}" name="%" dataDxfId="296" dataCellStyle="Normal 2 12"/>
  </tableColumns>
  <tableStyleInfo name="TableStyleLight9"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1C000000}" name="Tabla33" displayName="Tabla33" ref="A4:E16" totalsRowShown="0" headerRowDxfId="295" dataDxfId="294" headerRowBorderDxfId="292" tableBorderDxfId="293" totalsRowBorderDxfId="291">
  <tableColumns count="5">
    <tableColumn id="1" xr3:uid="{00000000-0010-0000-1C00-000001000000}" name="Años" dataDxfId="290"/>
    <tableColumn id="2" xr3:uid="{00000000-0010-0000-1C00-000002000000}" name="Aporte Gobierno (Presupuestado)" dataDxfId="289" dataCellStyle="Millares 3"/>
    <tableColumn id="3" xr3:uid="{00000000-0010-0000-1C00-000003000000}" name=" Pago a SENASA " dataDxfId="288"/>
    <tableColumn id="5" xr3:uid="{00000000-0010-0000-1C00-000005000000}" name="Columna1" dataDxfId="287">
      <calculatedColumnFormula>+#REF!*1000000</calculatedColumnFormula>
    </tableColumn>
    <tableColumn id="6" xr3:uid="{00000000-0010-0000-1C00-000006000000}" name="Columna2" dataDxfId="286">
      <calculatedColumnFormula>+Tabla33[[#This Row],[Aporte Gobierno (Presupuestado)]]/Tabla33[[#This Row],[Columna1]]</calculatedColumnFormula>
    </tableColumn>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la5" displayName="Tabla5" ref="A4:E22" totalsRowShown="0" headerRowDxfId="660" dataDxfId="659" headerRowBorderDxfId="657" tableBorderDxfId="658" totalsRowBorderDxfId="656">
  <tableColumns count="5">
    <tableColumn id="1" xr3:uid="{00000000-0010-0000-0200-000001000000}" name="Años" dataDxfId="655"/>
    <tableColumn id="2" xr3:uid="{00000000-0010-0000-0200-000002000000}" name="Afiliación SFS" dataDxfId="654"/>
    <tableColumn id="3" xr3:uid="{00000000-0010-0000-0200-000003000000}" name="Población Nacional estimada" dataDxfId="653"/>
    <tableColumn id="4" xr3:uid="{00000000-0010-0000-0200-000004000000}" name="% Población Total Afiliada al  SFS" dataDxfId="652">
      <calculatedColumnFormula>B5/C5</calculatedColumnFormula>
    </tableColumn>
    <tableColumn id="5" xr3:uid="{00000000-0010-0000-0200-000005000000}" name="Tasa de Crecimiento Anual" dataDxfId="651"/>
  </tableColumns>
  <tableStyleInfo name="TableStyleLight9"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1D000000}" name="Tabla34" displayName="Tabla34" ref="A4:B16" totalsRowShown="0" headerRowDxfId="285" dataDxfId="284" headerRowBorderDxfId="282" tableBorderDxfId="283" totalsRowBorderDxfId="281">
  <tableColumns count="2">
    <tableColumn id="1" xr3:uid="{00000000-0010-0000-1D00-000001000000}" name="Año" dataDxfId="280" dataCellStyle="Normal 2"/>
    <tableColumn id="2" xr3:uid="{00000000-0010-0000-1D00-000002000000}" name="Pagos a Pensionados" dataDxfId="279"/>
  </tableColumns>
  <tableStyleInfo name="TableStyleLight9"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1E000000}" name="Tabla37" displayName="Tabla37" ref="A4:B16" totalsRowShown="0" headerRowDxfId="278" dataDxfId="277" headerRowBorderDxfId="275" tableBorderDxfId="276" totalsRowBorderDxfId="274">
  <tableColumns count="2">
    <tableColumn id="1" xr3:uid="{00000000-0010-0000-1E00-000001000000}" name="Año" dataDxfId="273" dataCellStyle="Normal 2"/>
    <tableColumn id="2" xr3:uid="{00000000-0010-0000-1E00-000002000000}" name="Dispersión SVDS" dataDxfId="272"/>
  </tableColumns>
  <tableStyleInfo name="TableStyleLight9"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1F000000}" name="Tabla35" displayName="Tabla35" ref="A4:F14" totalsRowShown="0" headerRowDxfId="270" dataDxfId="269" headerRowBorderDxfId="267" tableBorderDxfId="268" totalsRowBorderDxfId="266" headerRowCellStyle="Normal 2 2" dataCellStyle="Normal 2 2">
  <tableColumns count="6">
    <tableColumn id="1" xr3:uid="{00000000-0010-0000-1F00-000001000000}" name="Cuentas" dataDxfId="265" dataCellStyle="Normal 2 2"/>
    <tableColumn id="9" xr3:uid="{00000000-0010-0000-1F00-000009000000}" name="2022" dataDxfId="264" dataCellStyle="Normal 2 2"/>
    <tableColumn id="8" xr3:uid="{00000000-0010-0000-1F00-000008000000}" name="2023" dataDxfId="263" dataCellStyle="Normal 2 2"/>
    <tableColumn id="10" xr3:uid="{00000000-0010-0000-1F00-00000A000000}" name="2024" dataDxfId="262" dataCellStyle="Normal 2 2"/>
    <tableColumn id="6" xr3:uid="{00000000-0010-0000-1F00-000006000000}" name="Enero -Febrero 2025" dataDxfId="261" dataCellStyle="Normal 2 2"/>
    <tableColumn id="7" xr3:uid="{00000000-0010-0000-1F00-000007000000}" name="Total" dataDxfId="260" dataCellStyle="Normal 2 2">
      <calculatedColumnFormula>SUM(B5:E5)</calculatedColumnFormula>
    </tableColumn>
  </tableColumns>
  <tableStyleInfo name="TableStyleLight9"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20000000}" name="Tabla36" displayName="Tabla36" ref="A4:F20" totalsRowShown="0" headerRowDxfId="256" dataDxfId="255" headerRowBorderDxfId="253" tableBorderDxfId="254" totalsRowBorderDxfId="252" headerRowCellStyle="Normal 43" dataCellStyle="Normal 114 2">
  <tableColumns count="6">
    <tableColumn id="1" xr3:uid="{00000000-0010-0000-2000-000001000000}" name="Totales Generales" dataDxfId="251" dataCellStyle="Normal 114 2"/>
    <tableColumn id="7" xr3:uid="{00000000-0010-0000-2000-000007000000}" name="2022" dataDxfId="250" dataCellStyle="Normal 114 2"/>
    <tableColumn id="8" xr3:uid="{00000000-0010-0000-2000-000008000000}" name="2023" dataDxfId="249" dataCellStyle="Normal 114 2"/>
    <tableColumn id="9" xr3:uid="{00000000-0010-0000-2000-000009000000}" name="2024" dataDxfId="248" dataCellStyle="Normal 114 2"/>
    <tableColumn id="5" xr3:uid="{00000000-0010-0000-2000-000005000000}" name="Ene-Feb. 25" dataDxfId="247"/>
    <tableColumn id="6" xr3:uid="{00000000-0010-0000-2000-000006000000}" name="Total" dataDxfId="246"/>
  </tableColumns>
  <tableStyleInfo name="TableStyleLight9"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21000000}" name="Tabla40" displayName="Tabla40" ref="A4:E22" totalsRowShown="0" headerRowDxfId="244" dataDxfId="243" headerRowBorderDxfId="241" tableBorderDxfId="242" totalsRowBorderDxfId="240" headerRowCellStyle="Normal 24">
  <tableColumns count="5">
    <tableColumn id="1" xr3:uid="{00000000-0010-0000-2100-000001000000}" name="Período" dataDxfId="239"/>
    <tableColumn id="2" xr3:uid="{00000000-0010-0000-2100-000002000000}" name="Patrimonio Fondos de Pensiones _x000a_(RD$ Millones)" dataDxfId="238"/>
    <tableColumn id="3" xr3:uid="{00000000-0010-0000-2100-000003000000}" name="Tasa de crecimiento Anual" dataDxfId="237" dataCellStyle="Normal 24"/>
    <tableColumn id="4" xr3:uid="{00000000-0010-0000-2100-000004000000}" name="PIB Corriente _x000a_(RD$ Millones)" dataDxfId="236"/>
    <tableColumn id="5" xr3:uid="{00000000-0010-0000-2100-000005000000}" name="% Patrimonio/ PIB" dataDxfId="235" dataCellStyle="Normal 24">
      <calculatedColumnFormula>B5/D5</calculatedColumnFormula>
    </tableColumn>
  </tableColumns>
  <tableStyleInfo name="TableStyleLight9"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22000000}" name="Tabla4112" displayName="Tabla4112" ref="A4:C14" totalsRowShown="0" headerRowDxfId="234" dataDxfId="233" headerRowBorderDxfId="231" tableBorderDxfId="232">
  <sortState xmlns:xlrd2="http://schemas.microsoft.com/office/spreadsheetml/2017/richdata2" ref="A5:C15">
    <sortCondition descending="1" ref="C5:C15"/>
  </sortState>
  <tableColumns count="3">
    <tableColumn id="1" xr3:uid="{00000000-0010-0000-2200-000001000000}" name="Entidades" dataDxfId="230" dataCellStyle="Normal 25"/>
    <tableColumn id="2" xr3:uid="{00000000-0010-0000-2200-000002000000}" name="Inversión " dataDxfId="229"/>
    <tableColumn id="3" xr3:uid="{00000000-0010-0000-2200-000003000000}" name="% Participación" dataDxfId="228" dataCellStyle="Normal 25">
      <calculatedColumnFormula>+Tabla4112[[#This Row],[Inversión ]]/#REF!</calculatedColumnFormula>
    </tableColumn>
  </tableColumns>
  <tableStyleInfo name="TableStyleLight9"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23000000}" name="Tabla39" displayName="Tabla39" ref="A5:C41" totalsRowShown="0" headerRowDxfId="226" dataDxfId="225" headerRowBorderDxfId="223" tableBorderDxfId="224" totalsRowBorderDxfId="222">
  <tableColumns count="3">
    <tableColumn id="1" xr3:uid="{00000000-0010-0000-2300-000001000000}" name="Período" dataDxfId="221" dataCellStyle="Normal 26"/>
    <tableColumn id="2" xr3:uid="{00000000-0010-0000-2300-000002000000}" name="Promedio CCI " dataDxfId="220" dataCellStyle="Normal 26"/>
    <tableColumn id="3" xr3:uid="{00000000-0010-0000-2300-000003000000}" name="Promedio Sistema" dataDxfId="219" dataCellStyle="Normal 26"/>
  </tableColumns>
  <tableStyleInfo name="TableStyleLight9"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24000000}" name="Tabla38" displayName="Tabla38" ref="A5:D23" totalsRowShown="0" headerRowDxfId="218" dataDxfId="217" totalsRowDxfId="216" headerRowBorderDxfId="214" tableBorderDxfId="215">
  <tableColumns count="4">
    <tableColumn id="1" xr3:uid="{00000000-0010-0000-2400-000001000000}" name="Período" totalsRowDxfId="213" dataCellStyle="Normal 26 3"/>
    <tableColumn id="2" xr3:uid="{00000000-0010-0000-2400-000002000000}" name="Rentabilidad Nominal del Sistema" totalsRowDxfId="212" dataCellStyle="Normal 26 3"/>
    <tableColumn id="3" xr3:uid="{00000000-0010-0000-2400-000003000000}" name="Inflación Acumulada" totalsRowDxfId="211" dataCellStyle="Normal 26 3"/>
    <tableColumn id="4" xr3:uid="{00000000-0010-0000-2400-000004000000}" name="Rentabilidad Real" totalsRowDxfId="210" dataCellStyle="Normal 26 3">
      <calculatedColumnFormula>B6-C6</calculatedColumnFormula>
    </tableColumn>
  </tableColumns>
  <tableStyleInfo name="TableStyleLight9"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25000000}" name="Tabla318" displayName="Tabla318" ref="A4:C11" totalsRowShown="0" headerRowDxfId="203" dataDxfId="202" headerRowBorderDxfId="200" tableBorderDxfId="201" totalsRowBorderDxfId="199">
  <sortState xmlns:xlrd2="http://schemas.microsoft.com/office/spreadsheetml/2017/richdata2" ref="A5:B10">
    <sortCondition descending="1" ref="B5:B10"/>
  </sortState>
  <tableColumns count="3">
    <tableColumn id="1" xr3:uid="{00000000-0010-0000-2500-000001000000}" name="Composicion de Patrimonio de Fondo de Pensiones" dataDxfId="198"/>
    <tableColumn id="2" xr3:uid="{00000000-0010-0000-2500-000002000000}" name="Total" dataDxfId="197"/>
    <tableColumn id="3" xr3:uid="{00000000-0010-0000-2500-000003000000}" name="%" dataDxfId="196" dataCellStyle="Porcentaje">
      <calculatedColumnFormula>+Tabla318[[#This Row],[Total]]/$B$10</calculatedColumnFormula>
    </tableColumn>
  </tableColumns>
  <tableStyleInfo name="TableStyleLight9"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26000000}" name="Tabla42" displayName="Tabla42" ref="A5:H25" totalsRowShown="0" headerRowDxfId="194" dataDxfId="193" headerRowBorderDxfId="191" tableBorderDxfId="192" totalsRowBorderDxfId="190">
  <tableColumns count="8">
    <tableColumn id="1" xr3:uid="{00000000-0010-0000-2600-000001000000}" name="Fecha" dataDxfId="189"/>
    <tableColumn id="2" xr3:uid="{00000000-0010-0000-2600-000002000000}" name=" Prestaciones de Beneficios_x000a_ (ARL Salud Segura)" dataDxfId="188"/>
    <tableColumn id="3" xr3:uid="{00000000-0010-0000-2600-000003000000}" name="% / Total" dataDxfId="187">
      <calculatedColumnFormula>B6/H6</calculatedColumnFormula>
    </tableColumn>
    <tableColumn id="4" xr3:uid="{00000000-0010-0000-2600-000004000000}" name="Comisión SISALRIL" dataDxfId="186"/>
    <tableColumn id="5" xr3:uid="{00000000-0010-0000-2600-000005000000}" name="% / Total2" dataDxfId="185">
      <calculatedColumnFormula>D6/H6</calculatedColumnFormula>
    </tableColumn>
    <tableColumn id="6" xr3:uid="{00000000-0010-0000-2600-000006000000}" name="Fondos de Solidaridad FSS (SRL)" dataDxfId="184"/>
    <tableColumn id="7" xr3:uid="{00000000-0010-0000-2600-000007000000}" name="% / Total3" dataDxfId="183">
      <calculatedColumnFormula>F6/H6</calculatedColumnFormula>
    </tableColumn>
    <tableColumn id="8" xr3:uid="{00000000-0010-0000-2600-000008000000}" name="Total por Año" dataDxfId="182"/>
  </tableColumns>
  <tableStyleInfo name="TableStyleLight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Tabla6" displayName="Tabla6" ref="A4:H22" totalsRowShown="0" headerRowDxfId="649" dataDxfId="648" headerRowBorderDxfId="646" tableBorderDxfId="647" totalsRowBorderDxfId="645">
  <tableColumns count="8">
    <tableColumn id="1" xr3:uid="{00000000-0010-0000-0300-000001000000}" name="Mes / Año" dataDxfId="644"/>
    <tableColumn id="2" xr3:uid="{00000000-0010-0000-0300-000002000000}" name="Afiliación  RC" dataDxfId="643"/>
    <tableColumn id="3" xr3:uid="{00000000-0010-0000-0300-000003000000}" name="Afiliación RS" dataDxfId="642"/>
    <tableColumn id="4" xr3:uid="{00000000-0010-0000-0300-000004000000}" name="Pensionados" dataDxfId="641"/>
    <tableColumn id="5" xr3:uid="{00000000-0010-0000-0300-000005000000}" name="Total " dataDxfId="640">
      <calculatedColumnFormula>SUM(B5:D5)</calculatedColumnFormula>
    </tableColumn>
    <tableColumn id="6" xr3:uid="{00000000-0010-0000-0300-000006000000}" name="%  RC " dataDxfId="639">
      <calculatedColumnFormula>B5/E5</calculatedColumnFormula>
    </tableColumn>
    <tableColumn id="7" xr3:uid="{00000000-0010-0000-0300-000007000000}" name="%   RS " dataDxfId="638">
      <calculatedColumnFormula>C5/E5</calculatedColumnFormula>
    </tableColumn>
    <tableColumn id="8" xr3:uid="{00000000-0010-0000-0300-000008000000}" name="%Pensionados " dataDxfId="637">
      <calculatedColumnFormula>+D5/E5</calculatedColumnFormula>
    </tableColumn>
  </tableColumns>
  <tableStyleInfo name="TableStyleLight9"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27000000}" name="Tabla43" displayName="Tabla43" ref="A3:I7" totalsRowShown="0" headerRowDxfId="181" dataDxfId="180" headerRowBorderDxfId="178" tableBorderDxfId="179" totalsRowBorderDxfId="177">
  <tableColumns count="9">
    <tableColumn id="1" xr3:uid="{00000000-0010-0000-2700-000001000000}" name="Tipo de Subsidio" dataDxfId="176"/>
    <tableColumn id="2" xr3:uid="{00000000-0010-0000-2700-000002000000}" name="2015" dataDxfId="175"/>
    <tableColumn id="3" xr3:uid="{00000000-0010-0000-2700-000003000000}" name="2016" dataDxfId="174"/>
    <tableColumn id="22" xr3:uid="{00000000-0010-0000-2700-000016000000}" name="2017" dataDxfId="173"/>
    <tableColumn id="21" xr3:uid="{00000000-0010-0000-2700-000015000000}" name="2018" dataDxfId="172"/>
    <tableColumn id="4" xr3:uid="{00000000-0010-0000-2700-000004000000}" name="2019" dataDxfId="171"/>
    <tableColumn id="15" xr3:uid="{00000000-0010-0000-2700-00000F000000}" name="2020" dataDxfId="170"/>
    <tableColumn id="16" xr3:uid="{00000000-0010-0000-2700-000010000000}" name="2021" dataDxfId="169"/>
    <tableColumn id="5" xr3:uid="{00000000-0010-0000-2700-000005000000}" name="2022" dataDxfId="168"/>
  </tableColumns>
  <tableStyleInfo name="Estilo de tabla 1"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28000000}" name="Tabla44" displayName="Tabla44" ref="A3:J7" totalsRowShown="0" headerRowDxfId="167" dataDxfId="166" headerRowBorderDxfId="164" tableBorderDxfId="165" totalsRowBorderDxfId="163" headerRowCellStyle="20% - Accent3 2" dataCellStyle="20% - Accent3 2">
  <tableColumns count="10">
    <tableColumn id="1" xr3:uid="{00000000-0010-0000-2800-000001000000}" name="Tipo de Subsidio" dataDxfId="162"/>
    <tableColumn id="11" xr3:uid="{00000000-0010-0000-2800-00000B000000}" name="2015" dataDxfId="161"/>
    <tableColumn id="12" xr3:uid="{00000000-0010-0000-2800-00000C000000}" name="2016" dataDxfId="160"/>
    <tableColumn id="13" xr3:uid="{00000000-0010-0000-2800-00000D000000}" name="2017" dataDxfId="159"/>
    <tableColumn id="14" xr3:uid="{00000000-0010-0000-2800-00000E000000}" name="2018" dataDxfId="158"/>
    <tableColumn id="15" xr3:uid="{00000000-0010-0000-2800-00000F000000}" name="2019" dataDxfId="157"/>
    <tableColumn id="2" xr3:uid="{00000000-0010-0000-2800-000002000000}" name="2020" dataDxfId="156"/>
    <tableColumn id="3" xr3:uid="{00000000-0010-0000-2800-000003000000}" name="2021" dataDxfId="155"/>
    <tableColumn id="5" xr3:uid="{00000000-0010-0000-2800-000005000000}" name="2022" dataDxfId="154"/>
    <tableColumn id="10" xr3:uid="{00000000-0010-0000-2800-00000A000000}" name="Total" dataDxfId="153"/>
  </tableColumns>
  <tableStyleInfo name="TableStyleLight9"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29000000}" name="Tabla45" displayName="Tabla45" ref="A5:G25" totalsRowShown="0" headerRowDxfId="152" dataDxfId="151" headerRowBorderDxfId="149" tableBorderDxfId="150">
  <tableColumns count="7">
    <tableColumn id="1" xr3:uid="{00000000-0010-0000-2900-000001000000}" name="Períodos" dataDxfId="148"/>
    <tableColumn id="2" xr3:uid="{00000000-0010-0000-2900-000002000000}" name="Discapacidad" dataDxfId="147"/>
    <tableColumn id="3" xr3:uid="{00000000-0010-0000-2900-000003000000}" name="Sobrevivencia" dataDxfId="146"/>
    <tableColumn id="4" xr3:uid="{00000000-0010-0000-2900-000004000000}" name="Retiro Programado" dataDxfId="145"/>
    <tableColumn id="5" xr3:uid="{00000000-0010-0000-2900-000005000000}" name="Total Pensiones" dataDxfId="144"/>
    <tableColumn id="6" xr3:uid="{00000000-0010-0000-2900-000006000000}" name="% Discapacidad" dataDxfId="143"/>
    <tableColumn id="7" xr3:uid="{00000000-0010-0000-2900-000007000000}" name="% Sobrevivencia" dataDxfId="142"/>
  </tableColumns>
  <tableStyleInfo name="TableStyleLight9"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2A000000}" name="Tabla4" displayName="Tabla4" ref="A4:B8" totalsRowShown="0" headerRowDxfId="141" dataDxfId="140" headerRowBorderDxfId="138" tableBorderDxfId="139">
  <tableColumns count="2">
    <tableColumn id="1" xr3:uid="{00000000-0010-0000-2A00-000001000000}" name="Concepto" dataDxfId="137"/>
    <tableColumn id="2" xr3:uid="{00000000-0010-0000-2A00-000002000000}" name="RD$" dataDxfId="136" dataCellStyle="Millares 10 2"/>
  </tableColumns>
  <tableStyleInfo name="TableStyleLight9"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2B000000}" name="Tabla46" displayName="Tabla46" ref="A4:F25" totalsRowShown="0" headerRowDxfId="135" dataDxfId="134" headerRowBorderDxfId="132" tableBorderDxfId="133" totalsRowBorderDxfId="131">
  <tableColumns count="6">
    <tableColumn id="1" xr3:uid="{00000000-0010-0000-2B00-000001000000}" name="Años" dataDxfId="130"/>
    <tableColumn id="2" xr3:uid="{00000000-0010-0000-2B00-000002000000}" name="Accidentes de Trabajo" dataDxfId="129"/>
    <tableColumn id="3" xr3:uid="{00000000-0010-0000-2B00-000003000000}" name="Enfermedades Profesionales" dataDxfId="128"/>
    <tableColumn id="4" xr3:uid="{00000000-0010-0000-2B00-000004000000}" name="Total Casos" dataDxfId="127"/>
    <tableColumn id="5" xr3:uid="{00000000-0010-0000-2B00-000005000000}" name="% Accidentes Laborales" dataDxfId="126"/>
    <tableColumn id="6" xr3:uid="{00000000-0010-0000-2B00-000006000000}" name="% Enfermedades Profesionales" dataDxfId="125"/>
  </tableColumns>
  <tableStyleInfo name="TableStyleLight9"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2C000000}" name="Tabla47" displayName="Tabla47" ref="A4:R23" totalsRowShown="0" headerRowDxfId="124" dataDxfId="123" headerRowBorderDxfId="121" tableBorderDxfId="122" totalsRowBorderDxfId="120">
  <tableColumns count="18">
    <tableColumn id="1" xr3:uid="{00000000-0010-0000-2C00-000001000000}" name="Año " dataDxfId="119"/>
    <tableColumn id="2" xr3:uid="{00000000-0010-0000-2C00-000002000000}" name="Región 0" dataDxfId="118"/>
    <tableColumn id="3" xr3:uid="{00000000-0010-0000-2C00-000003000000}" name="Región I" dataDxfId="117"/>
    <tableColumn id="4" xr3:uid="{00000000-0010-0000-2C00-000004000000}" name="Región II" dataDxfId="116"/>
    <tableColumn id="5" xr3:uid="{00000000-0010-0000-2C00-000005000000}" name="Región III" dataDxfId="115"/>
    <tableColumn id="6" xr3:uid="{00000000-0010-0000-2C00-000006000000}" name="Región IV" dataDxfId="114"/>
    <tableColumn id="7" xr3:uid="{00000000-0010-0000-2C00-000007000000}" name="Región V" dataDxfId="113"/>
    <tableColumn id="8" xr3:uid="{00000000-0010-0000-2C00-000008000000}" name="Región VI" dataDxfId="112"/>
    <tableColumn id="9" xr3:uid="{00000000-0010-0000-2C00-000009000000}" name="Región VII" dataDxfId="111"/>
    <tableColumn id="11" xr3:uid="{00000000-0010-0000-2C00-00000B000000}" name="Total Anual" dataDxfId="110"/>
    <tableColumn id="12" xr3:uid="{00000000-0010-0000-2C00-00000C000000}" name="% Región 0" dataDxfId="109">
      <calculatedColumnFormula>B5/J5</calculatedColumnFormula>
    </tableColumn>
    <tableColumn id="13" xr3:uid="{00000000-0010-0000-2C00-00000D000000}" name="% Región I" dataDxfId="108">
      <calculatedColumnFormula>C5/J5</calculatedColumnFormula>
    </tableColumn>
    <tableColumn id="14" xr3:uid="{00000000-0010-0000-2C00-00000E000000}" name="% Región II" dataDxfId="107">
      <calculatedColumnFormula>D5/J5</calculatedColumnFormula>
    </tableColumn>
    <tableColumn id="15" xr3:uid="{00000000-0010-0000-2C00-00000F000000}" name="% Región III" dataDxfId="106">
      <calculatedColumnFormula>E5/J5</calculatedColumnFormula>
    </tableColumn>
    <tableColumn id="16" xr3:uid="{00000000-0010-0000-2C00-000010000000}" name="% Región IV" dataDxfId="105">
      <calculatedColumnFormula>F5/J5</calculatedColumnFormula>
    </tableColumn>
    <tableColumn id="17" xr3:uid="{00000000-0010-0000-2C00-000011000000}" name="% Región V" dataDxfId="104">
      <calculatedColumnFormula>G5/J5</calculatedColumnFormula>
    </tableColumn>
    <tableColumn id="18" xr3:uid="{00000000-0010-0000-2C00-000012000000}" name="% Región VI" dataDxfId="103">
      <calculatedColumnFormula>H5/J5</calculatedColumnFormula>
    </tableColumn>
    <tableColumn id="19" xr3:uid="{00000000-0010-0000-2C00-000013000000}" name="% Región VII" dataDxfId="102">
      <calculatedColumnFormula>I5/J5</calculatedColumnFormula>
    </tableColumn>
  </tableColumns>
  <tableStyleInfo name="TableStyleLight9"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2D000000}" name="Tabla48" displayName="Tabla48" ref="A4:I37" totalsRowShown="0" headerRowDxfId="101" dataDxfId="100" headerRowBorderDxfId="98" tableBorderDxfId="99" totalsRowBorderDxfId="97">
  <sortState xmlns:xlrd2="http://schemas.microsoft.com/office/spreadsheetml/2017/richdata2" ref="A5:I37">
    <sortCondition descending="1" ref="G5:G37"/>
  </sortState>
  <tableColumns count="9">
    <tableColumn id="1" xr3:uid="{00000000-0010-0000-2D00-000001000000}" name="Provincias" dataDxfId="96"/>
    <tableColumn id="13" xr3:uid="{00000000-0010-0000-2D00-00000D000000}" name="2007-2012" dataDxfId="95">
      <calculatedColumnFormula>+#REF!+#REF!+#REF!</calculatedColumnFormula>
    </tableColumn>
    <tableColumn id="14" xr3:uid="{00000000-0010-0000-2D00-00000E000000}" name="2013-2018" dataDxfId="94">
      <calculatedColumnFormula>+#REF!+#REF!+#REF!</calculatedColumnFormula>
    </tableColumn>
    <tableColumn id="15" xr3:uid="{00000000-0010-0000-2D00-00000F000000}" name="2019-2021" dataDxfId="93">
      <calculatedColumnFormula>+#REF!+#REF!</calculatedColumnFormula>
    </tableColumn>
    <tableColumn id="3" xr3:uid="{00000000-0010-0000-2D00-000003000000}" name="2022-2023" dataDxfId="92">
      <calculatedColumnFormula>+#REF!+Tabla48[[#This Row],[Ene-Feb-25]]</calculatedColumnFormula>
    </tableColumn>
    <tableColumn id="2" xr3:uid="{00000000-0010-0000-2D00-000002000000}" name="2024" dataDxfId="91" dataCellStyle="Millares"/>
    <tableColumn id="10" xr3:uid="{00000000-0010-0000-2D00-00000A000000}" name="Ene-Feb-25" dataDxfId="90">
      <calculatedColumnFormula>+#REF!</calculatedColumnFormula>
    </tableColumn>
    <tableColumn id="11" xr3:uid="{00000000-0010-0000-2D00-00000B000000}" name="Total " dataDxfId="89">
      <calculatedColumnFormula>SUM(B5:G5)</calculatedColumnFormula>
    </tableColumn>
    <tableColumn id="12" xr3:uid="{00000000-0010-0000-2D00-00000C000000}" name="% Provincia" dataDxfId="88" dataCellStyle="Porcentaje">
      <calculatedColumnFormula>+Tabla48[[#This Row],[Total ]]/$H$37</calculatedColumnFormula>
    </tableColumn>
  </tableColumns>
  <tableStyleInfo name="TableStyleLight9"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2E000000}" name="Tabla49" displayName="Tabla49" ref="A4:F24" totalsRowShown="0" headerRowDxfId="87" dataDxfId="86" headerRowBorderDxfId="84" tableBorderDxfId="85" totalsRowBorderDxfId="83">
  <tableColumns count="6">
    <tableColumn id="1" xr3:uid="{00000000-0010-0000-2E00-000001000000}" name="Años" dataDxfId="82"/>
    <tableColumn id="2" xr3:uid="{00000000-0010-0000-2E00-000002000000}" name="Sector Público" dataDxfId="81"/>
    <tableColumn id="3" xr3:uid="{00000000-0010-0000-2E00-000003000000}" name="Sector Privado" dataDxfId="80"/>
    <tableColumn id="4" xr3:uid="{00000000-0010-0000-2E00-000004000000}" name="Total " dataDxfId="79"/>
    <tableColumn id="5" xr3:uid="{00000000-0010-0000-2E00-000005000000}" name="% Público" dataDxfId="78">
      <calculatedColumnFormula>B5/D5</calculatedColumnFormula>
    </tableColumn>
    <tableColumn id="6" xr3:uid="{00000000-0010-0000-2E00-000006000000}" name="% Privado" dataDxfId="77">
      <calculatedColumnFormula>C5/D5</calculatedColumnFormula>
    </tableColumn>
  </tableColumns>
  <tableStyleInfo name="TableStyleLight9"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2F000000}" name="Tabla50" displayName="Tabla50" ref="A4:F24" totalsRowShown="0" headerRowDxfId="76" dataDxfId="75" headerRowBorderDxfId="73" tableBorderDxfId="74" totalsRowBorderDxfId="72">
  <tableColumns count="6">
    <tableColumn id="1" xr3:uid="{00000000-0010-0000-2F00-000001000000}" name="Año" dataDxfId="71"/>
    <tableColumn id="2" xr3:uid="{00000000-0010-0000-2F00-000002000000}" name="Femenino" dataDxfId="70"/>
    <tableColumn id="3" xr3:uid="{00000000-0010-0000-2F00-000003000000}" name="Masculino" dataDxfId="69"/>
    <tableColumn id="4" xr3:uid="{00000000-0010-0000-2F00-000004000000}" name="Total Casos" dataDxfId="68"/>
    <tableColumn id="5" xr3:uid="{00000000-0010-0000-2F00-000005000000}" name="% Femenino" dataDxfId="67"/>
    <tableColumn id="6" xr3:uid="{00000000-0010-0000-2F00-000006000000}" name="% Masculino" dataDxfId="66"/>
  </tableColumns>
  <tableStyleInfo name="TableStyleLight9"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30000000}" name="Tabla51" displayName="Tabla51" ref="A4:H25" totalsRowCount="1" headerRowDxfId="65" dataDxfId="64" totalsRowDxfId="63" headerRowBorderDxfId="61" tableBorderDxfId="62" totalsRowBorderDxfId="60">
  <tableColumns count="8">
    <tableColumn id="1" xr3:uid="{00000000-0010-0000-3000-000001000000}" name="Años" dataDxfId="58" totalsRowDxfId="59"/>
    <tableColumn id="2" xr3:uid="{00000000-0010-0000-3000-000002000000}" name="Menor de 20 años" totalsRowFunction="custom" dataDxfId="56" totalsRowDxfId="57">
      <totalsRowFormula>+B24/$H$24</totalsRowFormula>
    </tableColumn>
    <tableColumn id="3" xr3:uid="{00000000-0010-0000-3000-000003000000}" name="20 - 29" totalsRowFunction="custom" dataDxfId="54" totalsRowDxfId="55">
      <totalsRowFormula>+C24/$H$24</totalsRowFormula>
    </tableColumn>
    <tableColumn id="4" xr3:uid="{00000000-0010-0000-3000-000004000000}" name="30 - 39" totalsRowFunction="custom" dataDxfId="52" totalsRowDxfId="53">
      <totalsRowFormula>+D24/$H$24</totalsRowFormula>
    </tableColumn>
    <tableColumn id="5" xr3:uid="{00000000-0010-0000-3000-000005000000}" name="40 - 49" totalsRowFunction="custom" dataDxfId="50" totalsRowDxfId="51">
      <totalsRowFormula>+E24/$H$24</totalsRowFormula>
    </tableColumn>
    <tableColumn id="6" xr3:uid="{00000000-0010-0000-3000-000006000000}" name="50 - 59" totalsRowFunction="custom" dataDxfId="48" totalsRowDxfId="49">
      <totalsRowFormula>+F24/$H$24</totalsRowFormula>
    </tableColumn>
    <tableColumn id="7" xr3:uid="{00000000-0010-0000-3000-000007000000}" name="Mayor o igual a 60 años" totalsRowFunction="custom" dataDxfId="46" totalsRowDxfId="47">
      <totalsRowFormula>+G24/$H$24</totalsRowFormula>
    </tableColumn>
    <tableColumn id="8" xr3:uid="{00000000-0010-0000-3000-000008000000}" name="Total " totalsRowFunction="custom" dataDxfId="44" totalsRowDxfId="45">
      <totalsRowFormula>+H24/$H$24</totalsRowFormula>
    </tableColumn>
  </tableColumns>
  <tableStyleInfo name="TableStyleLight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04000000}" name="Tabla52" displayName="Tabla52" ref="A4:S23" totalsRowShown="0" headerRowDxfId="636" dataDxfId="635" headerRowBorderDxfId="633" tableBorderDxfId="634" totalsRowBorderDxfId="632" dataCellStyle="Millares 2 4">
  <tableColumns count="19">
    <tableColumn id="1" xr3:uid="{00000000-0010-0000-0400-000001000000}" name="Mes / Año" dataDxfId="631" dataCellStyle="Millares 2 4"/>
    <tableColumn id="2" xr3:uid="{00000000-0010-0000-0400-000002000000}" name="RS-Hombres" dataDxfId="630" dataCellStyle="Millares 2 4"/>
    <tableColumn id="3" xr3:uid="{00000000-0010-0000-0400-000003000000}" name="% Hombres" dataDxfId="629" dataCellStyle="Millares 2 4">
      <calculatedColumnFormula>+B5/(D5+B5)</calculatedColumnFormula>
    </tableColumn>
    <tableColumn id="4" xr3:uid="{00000000-0010-0000-0400-000004000000}" name="RS-Mujeres" dataDxfId="628" dataCellStyle="Millares 2 4"/>
    <tableColumn id="5" xr3:uid="{00000000-0010-0000-0400-000005000000}" name="%Mujeres" dataDxfId="627" dataCellStyle="Millares 2 4">
      <calculatedColumnFormula>+D5/(B5+D5)</calculatedColumnFormula>
    </tableColumn>
    <tableColumn id="6" xr3:uid="{00000000-0010-0000-0400-000006000000}" name="RC-Hombres " dataDxfId="626" dataCellStyle="Millares 2 4"/>
    <tableColumn id="7" xr3:uid="{00000000-0010-0000-0400-000007000000}" name="% Hombres3" dataDxfId="625" dataCellStyle="Millares 2 4">
      <calculatedColumnFormula>+F5/(H5+F5)</calculatedColumnFormula>
    </tableColumn>
    <tableColumn id="8" xr3:uid="{00000000-0010-0000-0400-000008000000}" name="RC-Mujeres" dataDxfId="624" dataCellStyle="Millares 2 4"/>
    <tableColumn id="9" xr3:uid="{00000000-0010-0000-0400-000009000000}" name="% Mujeres" dataDxfId="623" dataCellStyle="Millares 2 4">
      <calculatedColumnFormula>+H5/(F5+H5)</calculatedColumnFormula>
    </tableColumn>
    <tableColumn id="10" xr3:uid="{00000000-0010-0000-0400-00000A000000}" name="SFS-Hombres " dataDxfId="622" dataCellStyle="Millares 2 4"/>
    <tableColumn id="11" xr3:uid="{00000000-0010-0000-0400-00000B000000}" name="% Hombres6" dataDxfId="621" dataCellStyle="Millares 2 4">
      <calculatedColumnFormula>+J5/(L5+J5)</calculatedColumnFormula>
    </tableColumn>
    <tableColumn id="12" xr3:uid="{00000000-0010-0000-0400-00000C000000}" name="SFS-Mujeres  " dataDxfId="620" dataCellStyle="Millares 2 4">
      <calculatedColumnFormula>+H5+D5</calculatedColumnFormula>
    </tableColumn>
    <tableColumn id="13" xr3:uid="{00000000-0010-0000-0400-00000D000000}" name="% Mujeres8" dataDxfId="619" dataCellStyle="Millares 2 4">
      <calculatedColumnFormula>+L5/(J5+L5)</calculatedColumnFormula>
    </tableColumn>
    <tableColumn id="14" xr3:uid="{00000000-0010-0000-0400-00000E000000}" name="SFS-Total " dataDxfId="618" dataCellStyle="Millares 2 4">
      <calculatedColumnFormula>J5+L5</calculatedColumnFormula>
    </tableColumn>
    <tableColumn id="15" xr3:uid="{00000000-0010-0000-0400-00000F000000}" name="Indice de Masculinidad (IM) del  RC" dataDxfId="617" dataCellStyle="Millares 2 4">
      <calculatedColumnFormula>+F5/H5</calculatedColumnFormula>
    </tableColumn>
    <tableColumn id="16" xr3:uid="{00000000-0010-0000-0400-000010000000}" name="Indice de Femenidad  (IF)_x000a_RC" dataDxfId="616" dataCellStyle="Millares 2 4">
      <calculatedColumnFormula>H5/F5</calculatedColumnFormula>
    </tableColumn>
    <tableColumn id="17" xr3:uid="{00000000-0010-0000-0400-000011000000}" name="Indice de Feminidad (IF) RS" dataDxfId="615" dataCellStyle="Millares 2 4">
      <calculatedColumnFormula>+B5/D5</calculatedColumnFormula>
    </tableColumn>
    <tableColumn id="18" xr3:uid="{00000000-0010-0000-0400-000012000000}" name="% Mujeres SFS" dataDxfId="614" dataCellStyle="Millares 2 4">
      <calculatedColumnFormula>+C5/E5</calculatedColumnFormula>
    </tableColumn>
    <tableColumn id="19" xr3:uid="{00000000-0010-0000-0400-000013000000}" name="% Hombres SFS" dataDxfId="613" dataCellStyle="Millares 2 4">
      <calculatedColumnFormula>+D5/F5</calculatedColumnFormula>
    </tableColumn>
  </tableColumns>
  <tableStyleInfo name="TableStyleLight9"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31000000}" name="Tabla55" displayName="Tabla55" ref="A4:D9" totalsRowShown="0" headerRowDxfId="17" dataDxfId="16" headerRowBorderDxfId="14" tableBorderDxfId="15">
  <tableColumns count="4">
    <tableColumn id="1" xr3:uid="{00000000-0010-0000-3100-000001000000}" name="Solicitudes" dataDxfId="13"/>
    <tableColumn id="2" xr3:uid="{00000000-0010-0000-3100-000002000000}" name="2024" dataDxfId="12" dataCellStyle="Normal 87 2"/>
    <tableColumn id="6" xr3:uid="{00000000-0010-0000-3100-000006000000}" name="Febrero 2025" dataDxfId="11" dataCellStyle="Normal 87 2"/>
    <tableColumn id="3" xr3:uid="{00000000-0010-0000-3100-000003000000}" name="Total" dataDxfId="10">
      <calculatedColumnFormula>+Tabla55[[#This Row],[Febrero 2025]]+Tabla55[[#This Row],[2024]]</calculatedColumnFormula>
    </tableColumn>
  </tableColumns>
  <tableStyleInfo name="TableStyleLight9"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32000000}" name="Tabla54" displayName="Tabla54" ref="A4:C13" totalsRowShown="0" headerRowDxfId="9" dataDxfId="8" headerRowBorderDxfId="6" tableBorderDxfId="7">
  <tableColumns count="3">
    <tableColumn id="1" xr3:uid="{00000000-0010-0000-3200-000001000000}" name="EJECUCIÓN CMISS DESDE ESPAÑA" dataDxfId="4" totalsRowDxfId="5" dataCellStyle="Normal 87 2"/>
    <tableColumn id="2" xr3:uid="{00000000-0010-0000-3200-000002000000}" name="2024" dataDxfId="2" totalsRowDxfId="3" dataCellStyle="Normal 87 2"/>
    <tableColumn id="6" xr3:uid="{00000000-0010-0000-3200-000006000000}" name="Feb.25" dataDxfId="0" totalsRowDxfId="1" dataCellStyle="Normal 87 2"/>
  </tableColumns>
  <tableStyleInfo name="TableStyleLight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Tabla8" displayName="Tabla8" ref="A4:J22" totalsRowShown="0" headerRowDxfId="610" dataDxfId="609" headerRowBorderDxfId="607" tableBorderDxfId="608" totalsRowBorderDxfId="606">
  <tableColumns count="10">
    <tableColumn id="1" xr3:uid="{00000000-0010-0000-0500-000001000000}" name="Mes / Año" dataDxfId="605"/>
    <tableColumn id="2" xr3:uid="{00000000-0010-0000-0500-000002000000}" name="Afiliados Titulares RC" dataDxfId="604" dataCellStyle="Millares 2 4"/>
    <tableColumn id="3" xr3:uid="{00000000-0010-0000-0500-000003000000}" name="Dependientes  Totales RC" dataDxfId="603" dataCellStyle="Millares 2 4"/>
    <tableColumn id="4" xr3:uid="{00000000-0010-0000-0500-000004000000}" name="Depend.  Directos  RC" dataDxfId="602" dataCellStyle="Millares 2 4"/>
    <tableColumn id="5" xr3:uid="{00000000-0010-0000-0500-000005000000}" name="Depend.  Adicionales RC" dataDxfId="601" dataCellStyle="Millares 2 4"/>
    <tableColumn id="6" xr3:uid="{00000000-0010-0000-0500-000006000000}" name="Afiliación Total SFS RC " dataDxfId="600" dataCellStyle="Millares 2 4">
      <calculatedColumnFormula>+B5+D5+E5</calculatedColumnFormula>
    </tableColumn>
    <tableColumn id="7" xr3:uid="{00000000-0010-0000-0500-000007000000}" name="%  Afiliados Titulares RC" dataDxfId="599" dataCellStyle="Millares 2 4">
      <calculatedColumnFormula>B5/F5</calculatedColumnFormula>
    </tableColumn>
    <tableColumn id="8" xr3:uid="{00000000-0010-0000-0500-000008000000}" name="%  Afiliados Dep. Totales RC" dataDxfId="598" dataCellStyle="Millares 2 4">
      <calculatedColumnFormula>C5/F5</calculatedColumnFormula>
    </tableColumn>
    <tableColumn id="9" xr3:uid="{00000000-0010-0000-0500-000009000000}" name="Indice de dependencia RC" dataDxfId="597">
      <calculatedColumnFormula>+C5/B5</calculatedColumnFormula>
    </tableColumn>
    <tableColumn id="10" xr3:uid="{00000000-0010-0000-0500-00000A000000}" name="Indice de dependencia Adicionales" dataDxfId="596"/>
  </tableColumns>
  <tableStyleInfo name="TableStyleLight9"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6000000}" name="Tabla10" displayName="Tabla10" ref="A4:L22" totalsRowShown="0" headerRowDxfId="593" dataDxfId="592" headerRowBorderDxfId="590" tableBorderDxfId="591" totalsRowBorderDxfId="589">
  <tableColumns count="12">
    <tableColumn id="1" xr3:uid="{00000000-0010-0000-0600-000001000000}" name="Período" dataDxfId="588"/>
    <tableColumn id="2" xr3:uid="{00000000-0010-0000-0600-000002000000}" name="Titulares-Masc" dataDxfId="587" dataCellStyle="Millares 2 4"/>
    <tableColumn id="3" xr3:uid="{00000000-0010-0000-0600-000003000000}" name="Dep-Dir-Masc" dataDxfId="586" dataCellStyle="Millares 2 4"/>
    <tableColumn id="4" xr3:uid="{00000000-0010-0000-0600-000004000000}" name="Dep_Adic-Masc" dataDxfId="585" dataCellStyle="Millares 2 4"/>
    <tableColumn id="5" xr3:uid="{00000000-0010-0000-0600-000005000000}" name="Total de Dep-Masc" dataDxfId="584" dataCellStyle="Millares 2 4">
      <calculatedColumnFormula>+D5+C5</calculatedColumnFormula>
    </tableColumn>
    <tableColumn id="6" xr3:uid="{00000000-0010-0000-0600-000006000000}" name="Total Masculino" dataDxfId="583" dataCellStyle="Millares 2 4">
      <calculatedColumnFormula>B5+C5+D5</calculatedColumnFormula>
    </tableColumn>
    <tableColumn id="7" xr3:uid="{00000000-0010-0000-0600-000007000000}" name="Titulares-Fem" dataDxfId="582" dataCellStyle="Millares 2 4"/>
    <tableColumn id="8" xr3:uid="{00000000-0010-0000-0600-000008000000}" name="Dep-Dir-Fem" dataDxfId="581" dataCellStyle="Millares 2 4"/>
    <tableColumn id="9" xr3:uid="{00000000-0010-0000-0600-000009000000}" name="Dep_Adic-Fem" dataDxfId="580" dataCellStyle="Millares 2 4"/>
    <tableColumn id="10" xr3:uid="{00000000-0010-0000-0600-00000A000000}" name="Total Dep-Fem" dataDxfId="579" dataCellStyle="Millares 2 4">
      <calculatedColumnFormula>+I5+H5</calculatedColumnFormula>
    </tableColumn>
    <tableColumn id="11" xr3:uid="{00000000-0010-0000-0600-00000B000000}" name="Total _x000a_Femenino" dataDxfId="578" dataCellStyle="Millares 2 4">
      <calculatedColumnFormula>G5+H5+I5</calculatedColumnFormula>
    </tableColumn>
    <tableColumn id="12" xr3:uid="{00000000-0010-0000-0600-00000C000000}" name="Total Afiliados SFS RC" dataDxfId="577" dataCellStyle="Millares 2 4">
      <calculatedColumnFormula>F5+K5</calculatedColumnFormula>
    </tableColumn>
  </tableColumns>
  <tableStyleInfo name="TableStyleLight9"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7000000}" name="Tabla12" displayName="Tabla12" ref="B4:H22" totalsRowShown="0" headerRowDxfId="574" dataDxfId="573" headerRowBorderDxfId="571" tableBorderDxfId="572" totalsRowBorderDxfId="570">
  <tableColumns count="7">
    <tableColumn id="1" xr3:uid="{00000000-0010-0000-0700-000001000000}" name="Año" dataDxfId="569" dataCellStyle="Normal 2 2"/>
    <tableColumn id="2" xr3:uid="{00000000-0010-0000-0700-000002000000}" name="Afiliados Titulares " dataDxfId="568" dataCellStyle="Normal 2 2"/>
    <tableColumn id="3" xr3:uid="{00000000-0010-0000-0700-000003000000}" name="Afiliados Dependientes " dataDxfId="567" dataCellStyle="Normal 2 2"/>
    <tableColumn id="4" xr3:uid="{00000000-0010-0000-0700-000004000000}" name="Afiliados Totales" dataDxfId="566" dataCellStyle="Normal 2 2">
      <calculatedColumnFormula>C5+D5</calculatedColumnFormula>
    </tableColumn>
    <tableColumn id="5" xr3:uid="{00000000-0010-0000-0700-000005000000}" name="% Afiliados   titulares " dataDxfId="565" dataCellStyle="Normal 2 2">
      <calculatedColumnFormula>C5/E5</calculatedColumnFormula>
    </tableColumn>
    <tableColumn id="6" xr3:uid="{00000000-0010-0000-0700-000006000000}" name=" % Afiliados Dependientes" dataDxfId="564" dataCellStyle="Normal 2 2">
      <calculatedColumnFormula>D5/E5</calculatedColumnFormula>
    </tableColumn>
    <tableColumn id="7" xr3:uid="{00000000-0010-0000-0700-000007000000}" name="Índice de dependencia RS" dataDxfId="563" dataCellStyle="Normal 2 2">
      <calculatedColumnFormula>D5/C5</calculatedColumnFormula>
    </tableColumn>
  </tableColumns>
  <tableStyleInfo name="TableStyleLight9"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8000000}" name="Tabla15" displayName="Tabla15" ref="B4:I22" totalsRowShown="0" headerRowDxfId="561" dataDxfId="560" headerRowBorderDxfId="558" tableBorderDxfId="559" totalsRowBorderDxfId="557">
  <tableColumns count="8">
    <tableColumn id="1" xr3:uid="{00000000-0010-0000-0800-000001000000}" name="Período" dataDxfId="556"/>
    <tableColumn id="2" xr3:uid="{00000000-0010-0000-0800-000002000000}" name="Titulares_Masc" dataDxfId="555" dataCellStyle="Millares 2 4"/>
    <tableColumn id="3" xr3:uid="{00000000-0010-0000-0800-000003000000}" name="Dependientes Directos_Masc" dataDxfId="554" dataCellStyle="Millares 2 4"/>
    <tableColumn id="4" xr3:uid="{00000000-0010-0000-0800-000004000000}" name="Total Masculino" dataDxfId="553" dataCellStyle="Millares 2 4">
      <calculatedColumnFormula>C5+D5</calculatedColumnFormula>
    </tableColumn>
    <tableColumn id="5" xr3:uid="{00000000-0010-0000-0800-000005000000}" name="Titulares_Fem" dataDxfId="552" dataCellStyle="Millares 2 4"/>
    <tableColumn id="6" xr3:uid="{00000000-0010-0000-0800-000006000000}" name="Dependientes Directos_Fem" dataDxfId="551" dataCellStyle="Millares 2 4"/>
    <tableColumn id="7" xr3:uid="{00000000-0010-0000-0800-000007000000}" name="Total Femenino" dataDxfId="550" dataCellStyle="Millares 2 4">
      <calculatedColumnFormula>F5+G5</calculatedColumnFormula>
    </tableColumn>
    <tableColumn id="8" xr3:uid="{00000000-0010-0000-0800-000008000000}" name="Total Afiliados SFS RS" dataDxfId="549" dataCellStyle="Millares 2 4">
      <calculatedColumnFormula>E5+H5</calculatedColumnFormula>
    </tableColumn>
  </tableColumns>
  <tableStyleInfo name="TableStyleLight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3" Type="http://schemas.openxmlformats.org/officeDocument/2006/relationships/table" Target="../tables/table51.xml"/><Relationship Id="rId2" Type="http://schemas.openxmlformats.org/officeDocument/2006/relationships/drawing" Target="../drawings/drawing131.xml"/><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24.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25.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3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3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4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4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5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5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5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5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5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59.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64.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66.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67.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72.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74.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75.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77.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79.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8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3" Type="http://schemas.openxmlformats.org/officeDocument/2006/relationships/table" Target="../tables/table28.xml"/><Relationship Id="rId2" Type="http://schemas.openxmlformats.org/officeDocument/2006/relationships/drawing" Target="../drawings/drawing8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3" Type="http://schemas.openxmlformats.org/officeDocument/2006/relationships/table" Target="../tables/table29.xml"/><Relationship Id="rId2" Type="http://schemas.openxmlformats.org/officeDocument/2006/relationships/drawing" Target="../drawings/drawing8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table" Target="../tables/table30.xml"/><Relationship Id="rId2" Type="http://schemas.openxmlformats.org/officeDocument/2006/relationships/drawing" Target="../drawings/drawing8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3" Type="http://schemas.openxmlformats.org/officeDocument/2006/relationships/table" Target="../tables/table31.xml"/><Relationship Id="rId2" Type="http://schemas.openxmlformats.org/officeDocument/2006/relationships/drawing" Target="../drawings/drawing8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3" Type="http://schemas.openxmlformats.org/officeDocument/2006/relationships/table" Target="../tables/table32.xml"/><Relationship Id="rId2" Type="http://schemas.openxmlformats.org/officeDocument/2006/relationships/drawing" Target="../drawings/drawing8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3" Type="http://schemas.openxmlformats.org/officeDocument/2006/relationships/table" Target="../tables/table33.xml"/><Relationship Id="rId2" Type="http://schemas.openxmlformats.org/officeDocument/2006/relationships/drawing" Target="../drawings/drawing91.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3" Type="http://schemas.openxmlformats.org/officeDocument/2006/relationships/table" Target="../tables/table34.xml"/><Relationship Id="rId2" Type="http://schemas.openxmlformats.org/officeDocument/2006/relationships/drawing" Target="../drawings/drawing92.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3" Type="http://schemas.openxmlformats.org/officeDocument/2006/relationships/table" Target="../tables/table35.xml"/><Relationship Id="rId2" Type="http://schemas.openxmlformats.org/officeDocument/2006/relationships/drawing" Target="../drawings/drawing94.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table" Target="../tables/table36.xml"/><Relationship Id="rId2" Type="http://schemas.openxmlformats.org/officeDocument/2006/relationships/drawing" Target="../drawings/drawing95.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3" Type="http://schemas.openxmlformats.org/officeDocument/2006/relationships/table" Target="../tables/table37.xml"/><Relationship Id="rId2" Type="http://schemas.openxmlformats.org/officeDocument/2006/relationships/drawing" Target="../drawings/drawing97.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3" Type="http://schemas.openxmlformats.org/officeDocument/2006/relationships/table" Target="../tables/table38.xml"/><Relationship Id="rId2" Type="http://schemas.openxmlformats.org/officeDocument/2006/relationships/drawing" Target="../drawings/drawing99.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table" Target="../tables/table39.xml"/><Relationship Id="rId2" Type="http://schemas.openxmlformats.org/officeDocument/2006/relationships/drawing" Target="../drawings/drawing101.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table" Target="../tables/table40.xml"/><Relationship Id="rId2" Type="http://schemas.openxmlformats.org/officeDocument/2006/relationships/drawing" Target="../drawings/drawing107.xml"/><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table" Target="../tables/table41.xml"/><Relationship Id="rId2" Type="http://schemas.openxmlformats.org/officeDocument/2006/relationships/drawing" Target="../drawings/drawing108.xml"/><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3" Type="http://schemas.openxmlformats.org/officeDocument/2006/relationships/table" Target="../tables/table42.xml"/><Relationship Id="rId2" Type="http://schemas.openxmlformats.org/officeDocument/2006/relationships/drawing" Target="../drawings/drawing112.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3" Type="http://schemas.openxmlformats.org/officeDocument/2006/relationships/table" Target="../tables/table43.xml"/><Relationship Id="rId2" Type="http://schemas.openxmlformats.org/officeDocument/2006/relationships/drawing" Target="../drawings/drawing113.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table" Target="../tables/table44.xml"/><Relationship Id="rId2" Type="http://schemas.openxmlformats.org/officeDocument/2006/relationships/drawing" Target="../drawings/drawing117.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table" Target="../tables/table45.xml"/><Relationship Id="rId2" Type="http://schemas.openxmlformats.org/officeDocument/2006/relationships/drawing" Target="../drawings/drawing118.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table" Target="../tables/table46.xml"/><Relationship Id="rId2" Type="http://schemas.openxmlformats.org/officeDocument/2006/relationships/drawing" Target="../drawings/drawing120.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table" Target="../tables/table47.xml"/><Relationship Id="rId2" Type="http://schemas.openxmlformats.org/officeDocument/2006/relationships/drawing" Target="../drawings/drawing122.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3" Type="http://schemas.openxmlformats.org/officeDocument/2006/relationships/table" Target="../tables/table48.xml"/><Relationship Id="rId2" Type="http://schemas.openxmlformats.org/officeDocument/2006/relationships/drawing" Target="../drawings/drawing124.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3" Type="http://schemas.openxmlformats.org/officeDocument/2006/relationships/table" Target="../tables/table49.xml"/><Relationship Id="rId2" Type="http://schemas.openxmlformats.org/officeDocument/2006/relationships/drawing" Target="../drawings/drawing126.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3" Type="http://schemas.openxmlformats.org/officeDocument/2006/relationships/table" Target="../tables/table50.xml"/><Relationship Id="rId2" Type="http://schemas.openxmlformats.org/officeDocument/2006/relationships/drawing" Target="../drawings/drawing129.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5">
    <tabColor rgb="FFFF0000"/>
    <pageSetUpPr fitToPage="1"/>
  </sheetPr>
  <dimension ref="B1:U58"/>
  <sheetViews>
    <sheetView view="pageBreakPreview" zoomScale="40" zoomScaleNormal="100" zoomScaleSheetLayoutView="40" workbookViewId="0">
      <selection activeCell="Q10" sqref="Q10"/>
    </sheetView>
  </sheetViews>
  <sheetFormatPr defaultColWidth="15.140625" defaultRowHeight="39"/>
  <cols>
    <col min="1" max="5" width="15.140625" style="230"/>
    <col min="6" max="6" width="15.140625" style="230" customWidth="1"/>
    <col min="7" max="7" width="29.85546875" style="230" customWidth="1"/>
    <col min="8" max="8" width="15.140625" style="230"/>
    <col min="9" max="9" width="22.28515625" style="230" customWidth="1"/>
    <col min="10" max="10" width="18.7109375" style="230" customWidth="1"/>
    <col min="11" max="11" width="35" style="230" customWidth="1"/>
    <col min="12" max="12" width="35.42578125" style="230" customWidth="1"/>
    <col min="13" max="16" width="15.140625" style="230"/>
    <col min="17" max="17" width="47.140625" style="230" customWidth="1"/>
    <col min="18" max="20" width="15.140625" style="230"/>
    <col min="21" max="21" width="32.7109375" style="233" bestFit="1" customWidth="1"/>
    <col min="22" max="16384" width="15.140625" style="230"/>
  </cols>
  <sheetData>
    <row r="1" spans="2:9" ht="42" customHeight="1"/>
    <row r="8" spans="2:9">
      <c r="B8" s="1284" t="s">
        <v>0</v>
      </c>
      <c r="C8" s="1285"/>
      <c r="D8" s="1285"/>
      <c r="E8" s="1285"/>
      <c r="F8" s="1285"/>
      <c r="G8" s="1285"/>
      <c r="H8" s="1285"/>
      <c r="I8" s="1285"/>
    </row>
    <row r="9" spans="2:9">
      <c r="B9" s="1285"/>
      <c r="C9" s="1285"/>
      <c r="D9" s="1285"/>
      <c r="E9" s="1285"/>
      <c r="F9" s="1285"/>
      <c r="G9" s="1285"/>
      <c r="H9" s="1285"/>
      <c r="I9" s="1285"/>
    </row>
    <row r="10" spans="2:9">
      <c r="B10" s="1285"/>
      <c r="C10" s="1285"/>
      <c r="D10" s="1285"/>
      <c r="E10" s="1285"/>
      <c r="F10" s="1285"/>
      <c r="G10" s="1285"/>
      <c r="H10" s="1285"/>
      <c r="I10" s="1285"/>
    </row>
    <row r="11" spans="2:9">
      <c r="B11" s="1285"/>
      <c r="C11" s="1285"/>
      <c r="D11" s="1285"/>
      <c r="E11" s="1285"/>
      <c r="F11" s="1285"/>
      <c r="G11" s="1285"/>
      <c r="H11" s="1285"/>
      <c r="I11" s="1285"/>
    </row>
    <row r="12" spans="2:9">
      <c r="B12" s="1285"/>
      <c r="C12" s="1285"/>
      <c r="D12" s="1285"/>
      <c r="E12" s="1285"/>
      <c r="F12" s="1285"/>
      <c r="G12" s="1285"/>
      <c r="H12" s="1285"/>
      <c r="I12" s="1285"/>
    </row>
    <row r="13" spans="2:9">
      <c r="B13" s="1285"/>
      <c r="C13" s="1285"/>
      <c r="D13" s="1285"/>
      <c r="E13" s="1285"/>
      <c r="F13" s="1285"/>
      <c r="G13" s="1285"/>
      <c r="H13" s="1285"/>
      <c r="I13" s="1285"/>
    </row>
    <row r="14" spans="2:9">
      <c r="B14" s="1285"/>
      <c r="C14" s="1285"/>
      <c r="D14" s="1285"/>
      <c r="E14" s="1285"/>
      <c r="F14" s="1285"/>
      <c r="G14" s="1285"/>
      <c r="H14" s="1285"/>
      <c r="I14" s="1285"/>
    </row>
    <row r="15" spans="2:9" ht="69.75" customHeight="1">
      <c r="B15" s="1285"/>
      <c r="C15" s="1285"/>
      <c r="D15" s="1285"/>
      <c r="E15" s="1285"/>
      <c r="F15" s="1285"/>
      <c r="G15" s="1285"/>
      <c r="H15" s="1285"/>
      <c r="I15" s="1285"/>
    </row>
    <row r="16" spans="2:9">
      <c r="B16" s="1285"/>
      <c r="C16" s="1285"/>
      <c r="D16" s="1285"/>
      <c r="E16" s="1285"/>
      <c r="F16" s="1285"/>
      <c r="G16" s="1285"/>
      <c r="H16" s="1285"/>
      <c r="I16" s="1285"/>
    </row>
    <row r="17" spans="2:19">
      <c r="B17" s="1285"/>
      <c r="C17" s="1285"/>
      <c r="D17" s="1285"/>
      <c r="E17" s="1285"/>
      <c r="F17" s="1285"/>
      <c r="G17" s="1285"/>
      <c r="H17" s="1285"/>
      <c r="I17" s="1285"/>
    </row>
    <row r="18" spans="2:19">
      <c r="B18" s="1285"/>
      <c r="C18" s="1285"/>
      <c r="D18" s="1285"/>
      <c r="E18" s="1285"/>
      <c r="F18" s="1285"/>
      <c r="G18" s="1285"/>
      <c r="H18" s="1285"/>
      <c r="I18" s="1285"/>
      <c r="N18" s="231" t="s">
        <v>1</v>
      </c>
    </row>
    <row r="19" spans="2:19">
      <c r="B19" s="1285"/>
      <c r="C19" s="1285"/>
      <c r="D19" s="1285"/>
      <c r="E19" s="1285"/>
      <c r="F19" s="1285"/>
      <c r="G19" s="1285"/>
      <c r="H19" s="1285"/>
      <c r="I19" s="1285"/>
    </row>
    <row r="20" spans="2:19">
      <c r="B20" s="1285"/>
      <c r="C20" s="1285"/>
      <c r="D20" s="1285"/>
      <c r="E20" s="1285"/>
      <c r="F20" s="1285"/>
      <c r="G20" s="1285"/>
      <c r="H20" s="1285"/>
      <c r="I20" s="1285"/>
    </row>
    <row r="21" spans="2:19">
      <c r="B21" s="1285"/>
      <c r="C21" s="1285"/>
      <c r="D21" s="1285"/>
      <c r="E21" s="1285"/>
      <c r="F21" s="1285"/>
      <c r="G21" s="1285"/>
      <c r="H21" s="1285"/>
      <c r="I21" s="1285"/>
    </row>
    <row r="22" spans="2:19">
      <c r="B22" s="1285"/>
      <c r="C22" s="1285"/>
      <c r="D22" s="1285"/>
      <c r="E22" s="1285"/>
      <c r="F22" s="1285"/>
      <c r="G22" s="1285"/>
      <c r="H22" s="1285"/>
      <c r="I22" s="1285"/>
    </row>
    <row r="23" spans="2:19">
      <c r="B23" s="1285"/>
      <c r="C23" s="1285"/>
      <c r="D23" s="1285"/>
      <c r="E23" s="1285"/>
      <c r="F23" s="1285"/>
      <c r="G23" s="1285"/>
      <c r="H23" s="1285"/>
      <c r="I23" s="1285"/>
    </row>
    <row r="24" spans="2:19">
      <c r="B24" s="1285"/>
      <c r="C24" s="1285"/>
      <c r="D24" s="1285"/>
      <c r="E24" s="1285"/>
      <c r="F24" s="1285"/>
      <c r="G24" s="1285"/>
      <c r="H24" s="1285"/>
      <c r="I24" s="1285"/>
    </row>
    <row r="25" spans="2:19">
      <c r="B25" s="1285"/>
      <c r="C25" s="1285"/>
      <c r="D25" s="1285"/>
      <c r="E25" s="1285"/>
      <c r="F25" s="1285"/>
      <c r="G25" s="1285"/>
      <c r="H25" s="1285"/>
      <c r="I25" s="1285"/>
    </row>
    <row r="26" spans="2:19">
      <c r="B26" s="1285"/>
      <c r="C26" s="1285"/>
      <c r="D26" s="1285"/>
      <c r="E26" s="1285"/>
      <c r="F26" s="1285"/>
      <c r="G26" s="1285"/>
      <c r="H26" s="1285"/>
      <c r="I26" s="1285"/>
    </row>
    <row r="28" spans="2:19">
      <c r="Q28" s="232"/>
      <c r="R28" s="231"/>
    </row>
    <row r="29" spans="2:19">
      <c r="Q29" s="232"/>
    </row>
    <row r="30" spans="2:19">
      <c r="Q30" s="232"/>
    </row>
    <row r="31" spans="2:19">
      <c r="Q31" s="232"/>
      <c r="R31" s="232"/>
      <c r="S31" s="232"/>
    </row>
    <row r="32" spans="2:19">
      <c r="Q32" s="232"/>
      <c r="R32" s="232"/>
      <c r="S32" s="232"/>
    </row>
    <row r="33" spans="15:19">
      <c r="Q33" s="232"/>
      <c r="R33" s="232"/>
      <c r="S33" s="232"/>
    </row>
    <row r="34" spans="15:19">
      <c r="Q34" s="232"/>
      <c r="R34" s="232"/>
      <c r="S34" s="232"/>
    </row>
    <row r="35" spans="15:19">
      <c r="Q35" s="232"/>
      <c r="R35" s="232"/>
      <c r="S35" s="232"/>
    </row>
    <row r="36" spans="15:19">
      <c r="Q36" s="232"/>
      <c r="R36" s="232"/>
      <c r="S36" s="232"/>
    </row>
    <row r="37" spans="15:19">
      <c r="Q37" s="232"/>
      <c r="R37" s="232"/>
      <c r="S37" s="232"/>
    </row>
    <row r="38" spans="15:19">
      <c r="Q38" s="232"/>
      <c r="R38" s="232"/>
      <c r="S38" s="232"/>
    </row>
    <row r="39" spans="15:19">
      <c r="Q39" s="232"/>
      <c r="R39" s="232"/>
      <c r="S39" s="232"/>
    </row>
    <row r="40" spans="15:19">
      <c r="Q40" s="232"/>
      <c r="R40" s="232"/>
      <c r="S40" s="232"/>
    </row>
    <row r="41" spans="15:19">
      <c r="Q41" s="232"/>
      <c r="R41" s="232"/>
      <c r="S41" s="232"/>
    </row>
    <row r="42" spans="15:19">
      <c r="O42" s="231" t="s">
        <v>1</v>
      </c>
      <c r="Q42" s="232"/>
      <c r="R42" s="232"/>
      <c r="S42" s="232"/>
    </row>
    <row r="43" spans="15:19">
      <c r="Q43" s="232" t="s">
        <v>1</v>
      </c>
      <c r="R43" s="232"/>
      <c r="S43" s="232"/>
    </row>
    <row r="44" spans="15:19">
      <c r="Q44" s="232"/>
      <c r="R44" s="232"/>
      <c r="S44" s="232"/>
    </row>
    <row r="45" spans="15:19">
      <c r="Q45" s="232"/>
      <c r="R45" s="232"/>
      <c r="S45" s="232"/>
    </row>
    <row r="46" spans="15:19">
      <c r="Q46" s="232"/>
      <c r="R46" s="232"/>
      <c r="S46" s="232"/>
    </row>
    <row r="47" spans="15:19">
      <c r="Q47" s="232"/>
      <c r="R47" s="232"/>
      <c r="S47" s="232"/>
    </row>
    <row r="48" spans="15:19">
      <c r="Q48" s="232"/>
      <c r="R48" s="232"/>
      <c r="S48" s="232"/>
    </row>
    <row r="49" spans="17:19">
      <c r="Q49" s="232"/>
      <c r="R49" s="232"/>
      <c r="S49" s="232"/>
    </row>
    <row r="50" spans="17:19">
      <c r="R50" s="232"/>
      <c r="S50" s="232"/>
    </row>
    <row r="51" spans="17:19">
      <c r="Q51" s="232"/>
      <c r="R51" s="232"/>
      <c r="S51" s="232"/>
    </row>
    <row r="52" spans="17:19">
      <c r="Q52" s="232"/>
      <c r="R52" s="232"/>
      <c r="S52" s="232"/>
    </row>
    <row r="53" spans="17:19">
      <c r="Q53" s="232"/>
      <c r="R53" s="232"/>
      <c r="S53" s="232"/>
    </row>
    <row r="54" spans="17:19">
      <c r="Q54" s="232" t="s">
        <v>1</v>
      </c>
      <c r="R54" s="232"/>
      <c r="S54" s="232"/>
    </row>
    <row r="55" spans="17:19" ht="77.25" customHeight="1">
      <c r="Q55" s="232"/>
      <c r="R55" s="232"/>
      <c r="S55" s="232"/>
    </row>
    <row r="56" spans="17:19" ht="77.25" customHeight="1">
      <c r="Q56" s="232"/>
      <c r="R56" s="232"/>
      <c r="S56" s="232"/>
    </row>
    <row r="57" spans="17:19" ht="77.25" customHeight="1">
      <c r="Q57" s="232"/>
      <c r="R57" s="232"/>
      <c r="S57" s="232"/>
    </row>
    <row r="58" spans="17:19" ht="77.25" customHeight="1">
      <c r="Q58" s="232"/>
      <c r="R58" s="232"/>
      <c r="S58" s="232"/>
    </row>
  </sheetData>
  <mergeCells count="1">
    <mergeCell ref="B8:I26"/>
  </mergeCells>
  <pageMargins left="0.70866141732283472" right="0.70866141732283472" top="0.74803149606299213" bottom="0.74803149606299213" header="0.31496062992125984" footer="0.31496062992125984"/>
  <pageSetup paperSize="119" scale="37"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6">
    <tabColor theme="2" tint="-0.499984740745262"/>
    <pageSetUpPr fitToPage="1"/>
  </sheetPr>
  <dimension ref="A1"/>
  <sheetViews>
    <sheetView showGridLines="0" view="pageBreakPreview" zoomScale="55" zoomScaleNormal="100" zoomScaleSheetLayoutView="55" workbookViewId="0">
      <selection activeCell="P46" sqref="P46"/>
    </sheetView>
  </sheetViews>
  <sheetFormatPr defaultColWidth="11.42578125" defaultRowHeight="15"/>
  <cols>
    <col min="7" max="7" width="13.42578125" customWidth="1"/>
    <col min="8" max="9" width="24.140625" customWidth="1"/>
    <col min="11" max="11" width="29" customWidth="1"/>
    <col min="12" max="12" width="30.85546875" customWidth="1"/>
    <col min="13" max="13" width="27.85546875" customWidth="1"/>
  </cols>
  <sheetData/>
  <pageMargins left="0.70866141732283472" right="0.70866141732283472" top="0.74803149606299213" bottom="0.74803149606299213" header="0.31496062992125984" footer="0.31496062992125984"/>
  <pageSetup scale="53" orientation="landscape" r:id="rId1"/>
  <rowBreaks count="1" manualBreakCount="1">
    <brk id="64" max="12" man="1"/>
  </rowBreaks>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Hoja161">
    <tabColor rgb="FF7030A0"/>
    <pageSetUpPr fitToPage="1"/>
  </sheetPr>
  <dimension ref="A1:I15"/>
  <sheetViews>
    <sheetView showGridLines="0" view="pageBreakPreview" zoomScale="55" zoomScaleNormal="100" zoomScaleSheetLayoutView="55" workbookViewId="0">
      <selection activeCell="L13" sqref="L13"/>
    </sheetView>
  </sheetViews>
  <sheetFormatPr defaultColWidth="11.42578125" defaultRowHeight="18"/>
  <cols>
    <col min="1" max="1" width="107.28515625" style="350" customWidth="1"/>
    <col min="2" max="2" width="18.42578125" style="350" customWidth="1"/>
    <col min="3" max="3" width="19" style="350" customWidth="1"/>
    <col min="4" max="4" width="16.85546875" style="350" customWidth="1"/>
    <col min="5" max="5" width="96.7109375" style="350" customWidth="1"/>
    <col min="6" max="6" width="18.5703125" style="350" customWidth="1"/>
    <col min="7" max="7" width="20" style="350" customWidth="1"/>
    <col min="8" max="8" width="16.85546875" style="350" customWidth="1"/>
    <col min="9" max="16384" width="11.42578125" style="350"/>
  </cols>
  <sheetData>
    <row r="1" spans="1:9" s="458" customFormat="1" ht="72" customHeight="1">
      <c r="A1" s="1581" t="s">
        <v>936</v>
      </c>
      <c r="B1" s="1581"/>
      <c r="C1" s="1581"/>
      <c r="D1" s="1581"/>
      <c r="E1" s="1581"/>
      <c r="F1" s="1581"/>
      <c r="G1" s="1581"/>
      <c r="H1" s="1581"/>
    </row>
    <row r="2" spans="1:9" s="458" customFormat="1" ht="31.5" customHeight="1">
      <c r="A2" s="1581" t="s">
        <v>937</v>
      </c>
      <c r="B2" s="1581"/>
      <c r="C2" s="1581"/>
      <c r="D2" s="1581"/>
      <c r="E2" s="1581"/>
      <c r="F2" s="1581"/>
      <c r="G2" s="1581"/>
      <c r="H2" s="1581"/>
    </row>
    <row r="3" spans="1:9" ht="16.5" customHeight="1">
      <c r="A3" s="1582"/>
      <c r="B3" s="1582"/>
      <c r="C3" s="1582"/>
      <c r="D3" s="1582"/>
      <c r="E3" s="1582"/>
      <c r="F3" s="1078"/>
      <c r="G3" s="1582"/>
      <c r="H3" s="1582"/>
      <c r="I3" s="1078"/>
    </row>
    <row r="4" spans="1:9" ht="23.25">
      <c r="A4" s="1065" t="s">
        <v>938</v>
      </c>
      <c r="B4" s="1258" t="s">
        <v>373</v>
      </c>
      <c r="C4" s="1261" t="s">
        <v>374</v>
      </c>
      <c r="D4" s="1078"/>
      <c r="E4" s="1065" t="s">
        <v>939</v>
      </c>
      <c r="F4" s="1065">
        <v>2024</v>
      </c>
      <c r="G4" s="1132" t="s">
        <v>374</v>
      </c>
    </row>
    <row r="5" spans="1:9" ht="23.25">
      <c r="A5" s="559" t="s">
        <v>940</v>
      </c>
      <c r="B5" s="1260">
        <v>48</v>
      </c>
      <c r="C5" s="1260">
        <v>28</v>
      </c>
      <c r="D5" s="1078"/>
      <c r="E5" s="1066" t="s">
        <v>940</v>
      </c>
      <c r="F5" s="1262">
        <v>2</v>
      </c>
      <c r="G5" s="1262">
        <v>0</v>
      </c>
    </row>
    <row r="6" spans="1:9" ht="23.25">
      <c r="A6" s="559" t="s">
        <v>941</v>
      </c>
      <c r="B6" s="1260">
        <v>161</v>
      </c>
      <c r="C6" s="1260">
        <v>45</v>
      </c>
      <c r="D6" s="1078"/>
      <c r="E6" s="1066" t="s">
        <v>941</v>
      </c>
      <c r="F6" s="1262">
        <v>32</v>
      </c>
      <c r="G6" s="1262">
        <v>2</v>
      </c>
    </row>
    <row r="7" spans="1:9" ht="23.25">
      <c r="A7" s="559" t="s">
        <v>942</v>
      </c>
      <c r="B7" s="1260">
        <v>17</v>
      </c>
      <c r="C7" s="1260">
        <v>3</v>
      </c>
      <c r="D7" s="1078"/>
      <c r="E7" s="1066" t="s">
        <v>943</v>
      </c>
      <c r="F7" s="1262">
        <v>20</v>
      </c>
      <c r="G7" s="1262">
        <v>4</v>
      </c>
    </row>
    <row r="8" spans="1:9" ht="23.25">
      <c r="A8" s="559" t="s">
        <v>944</v>
      </c>
      <c r="B8" s="1260">
        <v>65</v>
      </c>
      <c r="C8" s="1260">
        <v>16</v>
      </c>
      <c r="D8" s="1078"/>
      <c r="E8" s="1066" t="s">
        <v>945</v>
      </c>
      <c r="F8" s="1262">
        <v>8</v>
      </c>
      <c r="G8" s="1262">
        <v>4</v>
      </c>
    </row>
    <row r="9" spans="1:9" ht="23.25">
      <c r="A9" s="559" t="s">
        <v>946</v>
      </c>
      <c r="B9" s="1260">
        <v>400</v>
      </c>
      <c r="C9" s="1260">
        <v>60</v>
      </c>
      <c r="D9" s="1078"/>
      <c r="E9" s="1066" t="s">
        <v>944</v>
      </c>
      <c r="F9" s="1262">
        <v>7</v>
      </c>
      <c r="G9" s="1262">
        <v>1</v>
      </c>
    </row>
    <row r="10" spans="1:9" ht="23.25">
      <c r="A10" s="559" t="s">
        <v>947</v>
      </c>
      <c r="B10" s="1260">
        <v>199</v>
      </c>
      <c r="C10" s="1260">
        <v>29</v>
      </c>
      <c r="D10" s="1078"/>
      <c r="E10" s="1066" t="s">
        <v>948</v>
      </c>
      <c r="F10" s="1262">
        <v>16</v>
      </c>
      <c r="G10" s="1262">
        <v>3</v>
      </c>
    </row>
    <row r="11" spans="1:9" ht="23.25">
      <c r="A11" s="559" t="s">
        <v>948</v>
      </c>
      <c r="B11" s="1260">
        <v>1635</v>
      </c>
      <c r="C11" s="1260">
        <v>251</v>
      </c>
      <c r="D11" s="1078"/>
      <c r="E11" s="1066" t="s">
        <v>947</v>
      </c>
      <c r="F11" s="1262">
        <v>28</v>
      </c>
      <c r="G11" s="1262">
        <v>4</v>
      </c>
    </row>
    <row r="12" spans="1:9" ht="23.25">
      <c r="A12" s="560" t="s">
        <v>225</v>
      </c>
      <c r="B12" s="1071">
        <f>SUM(B5:B11)</f>
        <v>2525</v>
      </c>
      <c r="C12" s="1071">
        <f>SUM(C5:C11)</f>
        <v>432</v>
      </c>
      <c r="D12" s="1078"/>
      <c r="E12" s="1066" t="s">
        <v>949</v>
      </c>
      <c r="F12" s="1262">
        <v>197</v>
      </c>
      <c r="G12" s="1262">
        <v>71</v>
      </c>
      <c r="H12" s="349"/>
    </row>
    <row r="13" spans="1:9" ht="23.25">
      <c r="A13" s="559" t="s">
        <v>950</v>
      </c>
      <c r="B13" s="1078"/>
      <c r="C13" s="1078"/>
      <c r="D13" s="1078"/>
      <c r="E13" s="560" t="s">
        <v>225</v>
      </c>
      <c r="F13" s="1173">
        <f>SUM(F5:F12)</f>
        <v>310</v>
      </c>
      <c r="G13" s="1173">
        <f>SUM(G5:G12)</f>
        <v>89</v>
      </c>
      <c r="I13" s="351"/>
    </row>
    <row r="14" spans="1:9" ht="23.25">
      <c r="E14" s="1068" t="s">
        <v>950</v>
      </c>
      <c r="F14" s="1259"/>
      <c r="G14" s="352"/>
      <c r="H14" s="352"/>
    </row>
    <row r="15" spans="1:9">
      <c r="D15" s="352"/>
    </row>
  </sheetData>
  <mergeCells count="5">
    <mergeCell ref="A1:H1"/>
    <mergeCell ref="A3:C3"/>
    <mergeCell ref="A2:H2"/>
    <mergeCell ref="D3:E3"/>
    <mergeCell ref="G3:H3"/>
  </mergeCells>
  <pageMargins left="0.70866141732283472" right="0.70866141732283472" top="0.74803149606299213" bottom="0.74803149606299213" header="0.31496062992125984" footer="0.31496062992125984"/>
  <pageSetup scale="39" orientation="landscape" r:id="rId1"/>
  <drawing r:id="rId2"/>
  <tableParts count="1">
    <tablePart r:id="rId3"/>
  </tablePart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Hoja24">
    <pageSetUpPr fitToPage="1"/>
  </sheetPr>
  <dimension ref="A1"/>
  <sheetViews>
    <sheetView workbookViewId="0">
      <selection activeCell="R31" sqref="R31"/>
    </sheetView>
  </sheetViews>
  <sheetFormatPr defaultColWidth="11.42578125" defaultRowHeight="15"/>
  <sheetData/>
  <pageMargins left="0.70866141732283472" right="0.70866141732283472" top="0.74803149606299213" bottom="0.74803149606299213" header="0.31496062992125984" footer="0.31496062992125984"/>
  <pageSetup paperSize="119"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7">
    <tabColor theme="2" tint="-0.499984740745262"/>
    <pageSetUpPr fitToPage="1"/>
  </sheetPr>
  <dimension ref="A1"/>
  <sheetViews>
    <sheetView showGridLines="0" view="pageBreakPreview" zoomScale="55" zoomScaleNormal="100" zoomScaleSheetLayoutView="55" workbookViewId="0">
      <selection activeCell="Y43" sqref="Y43"/>
    </sheetView>
  </sheetViews>
  <sheetFormatPr defaultColWidth="11.42578125" defaultRowHeight="15"/>
  <cols>
    <col min="7" max="7" width="13.42578125" customWidth="1"/>
    <col min="13" max="13" width="16.42578125" customWidth="1"/>
    <col min="14" max="14" width="17.42578125" customWidth="1"/>
    <col min="16" max="16" width="17.85546875" customWidth="1"/>
  </cols>
  <sheetData/>
  <pageMargins left="0.70866141732283472" right="0.70866141732283472" top="0.74803149606299213" bottom="0.74803149606299213" header="0.31496062992125984" footer="0.31496062992125984"/>
  <pageSetup paperSize="119" scale="57"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8">
    <tabColor theme="2" tint="-0.499984740745262"/>
    <pageSetUpPr fitToPage="1"/>
  </sheetPr>
  <dimension ref="A29:A38"/>
  <sheetViews>
    <sheetView showGridLines="0" view="pageBreakPreview" zoomScale="85" zoomScaleNormal="100" zoomScaleSheetLayoutView="85" workbookViewId="0">
      <pane ySplit="5" topLeftCell="A6" activePane="bottomLeft" state="frozen"/>
      <selection pane="bottomLeft" activeCell="S37" sqref="S37"/>
    </sheetView>
  </sheetViews>
  <sheetFormatPr defaultColWidth="11.42578125" defaultRowHeight="15"/>
  <cols>
    <col min="7" max="7" width="13.42578125" customWidth="1"/>
    <col min="12" max="12" width="30.7109375" customWidth="1"/>
  </cols>
  <sheetData>
    <row r="29" ht="60.75" customHeight="1"/>
    <row r="37" ht="43.5" customHeight="1"/>
    <row r="38" ht="33.75" customHeight="1"/>
  </sheetData>
  <pageMargins left="0.70866141732283472" right="0.70866141732283472" top="0.74803149606299213" bottom="0.74803149606299213" header="0.31496062992125984" footer="0.31496062992125984"/>
  <pageSetup scale="72" orientation="landscape"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9">
    <tabColor theme="9" tint="-0.499984740745262"/>
    <pageSetUpPr fitToPage="1"/>
  </sheetPr>
  <dimension ref="A1"/>
  <sheetViews>
    <sheetView showGridLines="0" view="pageBreakPreview" zoomScale="85" zoomScaleNormal="100" zoomScaleSheetLayoutView="85" workbookViewId="0">
      <selection activeCell="Q34" sqref="Q34"/>
    </sheetView>
  </sheetViews>
  <sheetFormatPr defaultColWidth="11.42578125" defaultRowHeight="15"/>
  <cols>
    <col min="7" max="7" width="13.42578125" customWidth="1"/>
  </cols>
  <sheetData/>
  <pageMargins left="0.70866141732283472" right="0.70866141732283472" top="0.74803149606299213" bottom="0.74803149606299213" header="0.31496062992125984" footer="0.31496062992125984"/>
  <pageSetup paperSize="119" scale="7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0">
    <tabColor theme="9" tint="-0.499984740745262"/>
    <pageSetUpPr fitToPage="1"/>
  </sheetPr>
  <dimension ref="A4:N49"/>
  <sheetViews>
    <sheetView showGridLines="0" view="pageBreakPreview" zoomScale="40" zoomScaleNormal="100" zoomScaleSheetLayoutView="40" workbookViewId="0">
      <selection activeCell="A6" sqref="A6:N48"/>
    </sheetView>
  </sheetViews>
  <sheetFormatPr defaultColWidth="11.42578125" defaultRowHeight="14.25"/>
  <cols>
    <col min="1" max="7" width="29.28515625" style="254" customWidth="1"/>
    <col min="8" max="8" width="24.7109375" style="254" customWidth="1"/>
    <col min="9" max="9" width="15.85546875" style="254" customWidth="1"/>
    <col min="10" max="10" width="31.5703125" style="254" customWidth="1"/>
    <col min="11" max="11" width="19.42578125" style="254" customWidth="1"/>
    <col min="12" max="12" width="36.7109375" style="254" customWidth="1"/>
    <col min="13" max="13" width="24.28515625" style="254" customWidth="1"/>
    <col min="14" max="16384" width="11.42578125" style="254"/>
  </cols>
  <sheetData>
    <row r="4" spans="1:14" ht="30.75" customHeight="1"/>
    <row r="5" spans="1:14" ht="40.5" customHeight="1"/>
    <row r="6" spans="1:14" ht="54" customHeight="1">
      <c r="A6" s="1344" t="s">
        <v>177</v>
      </c>
      <c r="B6" s="1345"/>
      <c r="C6" s="1345"/>
      <c r="D6" s="1345"/>
      <c r="E6" s="1345"/>
      <c r="F6" s="1345"/>
      <c r="G6" s="1345"/>
      <c r="H6" s="1345"/>
      <c r="I6" s="1345"/>
      <c r="J6" s="1345"/>
      <c r="K6" s="1345"/>
      <c r="L6" s="1345"/>
      <c r="M6" s="1345"/>
      <c r="N6" s="1345"/>
    </row>
    <row r="7" spans="1:14" ht="24.75" customHeight="1">
      <c r="A7" s="1345"/>
      <c r="B7" s="1345"/>
      <c r="C7" s="1345"/>
      <c r="D7" s="1345"/>
      <c r="E7" s="1345"/>
      <c r="F7" s="1345"/>
      <c r="G7" s="1345"/>
      <c r="H7" s="1345"/>
      <c r="I7" s="1345"/>
      <c r="J7" s="1345"/>
      <c r="K7" s="1345"/>
      <c r="L7" s="1345"/>
      <c r="M7" s="1345"/>
      <c r="N7" s="1345"/>
    </row>
    <row r="8" spans="1:14" ht="12" customHeight="1">
      <c r="A8" s="1345"/>
      <c r="B8" s="1345"/>
      <c r="C8" s="1345"/>
      <c r="D8" s="1345"/>
      <c r="E8" s="1345"/>
      <c r="F8" s="1345"/>
      <c r="G8" s="1345"/>
      <c r="H8" s="1345"/>
      <c r="I8" s="1345"/>
      <c r="J8" s="1345"/>
      <c r="K8" s="1345"/>
      <c r="L8" s="1345"/>
      <c r="M8" s="1345"/>
      <c r="N8" s="1345"/>
    </row>
    <row r="9" spans="1:14" ht="16.5" customHeight="1">
      <c r="A9" s="1345"/>
      <c r="B9" s="1345"/>
      <c r="C9" s="1345"/>
      <c r="D9" s="1345"/>
      <c r="E9" s="1345"/>
      <c r="F9" s="1345"/>
      <c r="G9" s="1345"/>
      <c r="H9" s="1345"/>
      <c r="I9" s="1345"/>
      <c r="J9" s="1345"/>
      <c r="K9" s="1345"/>
      <c r="L9" s="1345"/>
      <c r="M9" s="1345"/>
      <c r="N9" s="1345"/>
    </row>
    <row r="10" spans="1:14">
      <c r="A10" s="1345"/>
      <c r="B10" s="1345"/>
      <c r="C10" s="1345"/>
      <c r="D10" s="1345"/>
      <c r="E10" s="1345"/>
      <c r="F10" s="1345"/>
      <c r="G10" s="1345"/>
      <c r="H10" s="1345"/>
      <c r="I10" s="1345"/>
      <c r="J10" s="1345"/>
      <c r="K10" s="1345"/>
      <c r="L10" s="1345"/>
      <c r="M10" s="1345"/>
      <c r="N10" s="1345"/>
    </row>
    <row r="11" spans="1:14">
      <c r="A11" s="1345"/>
      <c r="B11" s="1345"/>
      <c r="C11" s="1345"/>
      <c r="D11" s="1345"/>
      <c r="E11" s="1345"/>
      <c r="F11" s="1345"/>
      <c r="G11" s="1345"/>
      <c r="H11" s="1345"/>
      <c r="I11" s="1345"/>
      <c r="J11" s="1345"/>
      <c r="K11" s="1345"/>
      <c r="L11" s="1345"/>
      <c r="M11" s="1345"/>
      <c r="N11" s="1345"/>
    </row>
    <row r="12" spans="1:14">
      <c r="A12" s="1345"/>
      <c r="B12" s="1345"/>
      <c r="C12" s="1345"/>
      <c r="D12" s="1345"/>
      <c r="E12" s="1345"/>
      <c r="F12" s="1345"/>
      <c r="G12" s="1345"/>
      <c r="H12" s="1345"/>
      <c r="I12" s="1345"/>
      <c r="J12" s="1345"/>
      <c r="K12" s="1345"/>
      <c r="L12" s="1345"/>
      <c r="M12" s="1345"/>
      <c r="N12" s="1345"/>
    </row>
    <row r="13" spans="1:14">
      <c r="A13" s="1345"/>
      <c r="B13" s="1345"/>
      <c r="C13" s="1345"/>
      <c r="D13" s="1345"/>
      <c r="E13" s="1345"/>
      <c r="F13" s="1345"/>
      <c r="G13" s="1345"/>
      <c r="H13" s="1345"/>
      <c r="I13" s="1345"/>
      <c r="J13" s="1345"/>
      <c r="K13" s="1345"/>
      <c r="L13" s="1345"/>
      <c r="M13" s="1345"/>
      <c r="N13" s="1345"/>
    </row>
    <row r="14" spans="1:14">
      <c r="A14" s="1345"/>
      <c r="B14" s="1345"/>
      <c r="C14" s="1345"/>
      <c r="D14" s="1345"/>
      <c r="E14" s="1345"/>
      <c r="F14" s="1345"/>
      <c r="G14" s="1345"/>
      <c r="H14" s="1345"/>
      <c r="I14" s="1345"/>
      <c r="J14" s="1345"/>
      <c r="K14" s="1345"/>
      <c r="L14" s="1345"/>
      <c r="M14" s="1345"/>
      <c r="N14" s="1345"/>
    </row>
    <row r="15" spans="1:14">
      <c r="A15" s="1345"/>
      <c r="B15" s="1345"/>
      <c r="C15" s="1345"/>
      <c r="D15" s="1345"/>
      <c r="E15" s="1345"/>
      <c r="F15" s="1345"/>
      <c r="G15" s="1345"/>
      <c r="H15" s="1345"/>
      <c r="I15" s="1345"/>
      <c r="J15" s="1345"/>
      <c r="K15" s="1345"/>
      <c r="L15" s="1345"/>
      <c r="M15" s="1345"/>
      <c r="N15" s="1345"/>
    </row>
    <row r="16" spans="1:14">
      <c r="A16" s="1345"/>
      <c r="B16" s="1345"/>
      <c r="C16" s="1345"/>
      <c r="D16" s="1345"/>
      <c r="E16" s="1345"/>
      <c r="F16" s="1345"/>
      <c r="G16" s="1345"/>
      <c r="H16" s="1345"/>
      <c r="I16" s="1345"/>
      <c r="J16" s="1345"/>
      <c r="K16" s="1345"/>
      <c r="L16" s="1345"/>
      <c r="M16" s="1345"/>
      <c r="N16" s="1345"/>
    </row>
    <row r="17" spans="1:14">
      <c r="A17" s="1345"/>
      <c r="B17" s="1345"/>
      <c r="C17" s="1345"/>
      <c r="D17" s="1345"/>
      <c r="E17" s="1345"/>
      <c r="F17" s="1345"/>
      <c r="G17" s="1345"/>
      <c r="H17" s="1345"/>
      <c r="I17" s="1345"/>
      <c r="J17" s="1345"/>
      <c r="K17" s="1345"/>
      <c r="L17" s="1345"/>
      <c r="M17" s="1345"/>
      <c r="N17" s="1345"/>
    </row>
    <row r="18" spans="1:14">
      <c r="A18" s="1345"/>
      <c r="B18" s="1345"/>
      <c r="C18" s="1345"/>
      <c r="D18" s="1345"/>
      <c r="E18" s="1345"/>
      <c r="F18" s="1345"/>
      <c r="G18" s="1345"/>
      <c r="H18" s="1345"/>
      <c r="I18" s="1345"/>
      <c r="J18" s="1345"/>
      <c r="K18" s="1345"/>
      <c r="L18" s="1345"/>
      <c r="M18" s="1345"/>
      <c r="N18" s="1345"/>
    </row>
    <row r="19" spans="1:14">
      <c r="A19" s="1345"/>
      <c r="B19" s="1345"/>
      <c r="C19" s="1345"/>
      <c r="D19" s="1345"/>
      <c r="E19" s="1345"/>
      <c r="F19" s="1345"/>
      <c r="G19" s="1345"/>
      <c r="H19" s="1345"/>
      <c r="I19" s="1345"/>
      <c r="J19" s="1345"/>
      <c r="K19" s="1345"/>
      <c r="L19" s="1345"/>
      <c r="M19" s="1345"/>
      <c r="N19" s="1345"/>
    </row>
    <row r="20" spans="1:14">
      <c r="A20" s="1345"/>
      <c r="B20" s="1345"/>
      <c r="C20" s="1345"/>
      <c r="D20" s="1345"/>
      <c r="E20" s="1345"/>
      <c r="F20" s="1345"/>
      <c r="G20" s="1345"/>
      <c r="H20" s="1345"/>
      <c r="I20" s="1345"/>
      <c r="J20" s="1345"/>
      <c r="K20" s="1345"/>
      <c r="L20" s="1345"/>
      <c r="M20" s="1345"/>
      <c r="N20" s="1345"/>
    </row>
    <row r="21" spans="1:14">
      <c r="A21" s="1345"/>
      <c r="B21" s="1345"/>
      <c r="C21" s="1345"/>
      <c r="D21" s="1345"/>
      <c r="E21" s="1345"/>
      <c r="F21" s="1345"/>
      <c r="G21" s="1345"/>
      <c r="H21" s="1345"/>
      <c r="I21" s="1345"/>
      <c r="J21" s="1345"/>
      <c r="K21" s="1345"/>
      <c r="L21" s="1345"/>
      <c r="M21" s="1345"/>
      <c r="N21" s="1345"/>
    </row>
    <row r="22" spans="1:14">
      <c r="A22" s="1345"/>
      <c r="B22" s="1345"/>
      <c r="C22" s="1345"/>
      <c r="D22" s="1345"/>
      <c r="E22" s="1345"/>
      <c r="F22" s="1345"/>
      <c r="G22" s="1345"/>
      <c r="H22" s="1345"/>
      <c r="I22" s="1345"/>
      <c r="J22" s="1345"/>
      <c r="K22" s="1345"/>
      <c r="L22" s="1345"/>
      <c r="M22" s="1345"/>
      <c r="N22" s="1345"/>
    </row>
    <row r="23" spans="1:14">
      <c r="A23" s="1345"/>
      <c r="B23" s="1345"/>
      <c r="C23" s="1345"/>
      <c r="D23" s="1345"/>
      <c r="E23" s="1345"/>
      <c r="F23" s="1345"/>
      <c r="G23" s="1345"/>
      <c r="H23" s="1345"/>
      <c r="I23" s="1345"/>
      <c r="J23" s="1345"/>
      <c r="K23" s="1345"/>
      <c r="L23" s="1345"/>
      <c r="M23" s="1345"/>
      <c r="N23" s="1345"/>
    </row>
    <row r="24" spans="1:14">
      <c r="A24" s="1345"/>
      <c r="B24" s="1345"/>
      <c r="C24" s="1345"/>
      <c r="D24" s="1345"/>
      <c r="E24" s="1345"/>
      <c r="F24" s="1345"/>
      <c r="G24" s="1345"/>
      <c r="H24" s="1345"/>
      <c r="I24" s="1345"/>
      <c r="J24" s="1345"/>
      <c r="K24" s="1345"/>
      <c r="L24" s="1345"/>
      <c r="M24" s="1345"/>
      <c r="N24" s="1345"/>
    </row>
    <row r="25" spans="1:14">
      <c r="A25" s="1345"/>
      <c r="B25" s="1345"/>
      <c r="C25" s="1345"/>
      <c r="D25" s="1345"/>
      <c r="E25" s="1345"/>
      <c r="F25" s="1345"/>
      <c r="G25" s="1345"/>
      <c r="H25" s="1345"/>
      <c r="I25" s="1345"/>
      <c r="J25" s="1345"/>
      <c r="K25" s="1345"/>
      <c r="L25" s="1345"/>
      <c r="M25" s="1345"/>
      <c r="N25" s="1345"/>
    </row>
    <row r="26" spans="1:14">
      <c r="A26" s="1345"/>
      <c r="B26" s="1345"/>
      <c r="C26" s="1345"/>
      <c r="D26" s="1345"/>
      <c r="E26" s="1345"/>
      <c r="F26" s="1345"/>
      <c r="G26" s="1345"/>
      <c r="H26" s="1345"/>
      <c r="I26" s="1345"/>
      <c r="J26" s="1345"/>
      <c r="K26" s="1345"/>
      <c r="L26" s="1345"/>
      <c r="M26" s="1345"/>
      <c r="N26" s="1345"/>
    </row>
    <row r="27" spans="1:14">
      <c r="A27" s="1345"/>
      <c r="B27" s="1345"/>
      <c r="C27" s="1345"/>
      <c r="D27" s="1345"/>
      <c r="E27" s="1345"/>
      <c r="F27" s="1345"/>
      <c r="G27" s="1345"/>
      <c r="H27" s="1345"/>
      <c r="I27" s="1345"/>
      <c r="J27" s="1345"/>
      <c r="K27" s="1345"/>
      <c r="L27" s="1345"/>
      <c r="M27" s="1345"/>
      <c r="N27" s="1345"/>
    </row>
    <row r="28" spans="1:14">
      <c r="A28" s="1345"/>
      <c r="B28" s="1345"/>
      <c r="C28" s="1345"/>
      <c r="D28" s="1345"/>
      <c r="E28" s="1345"/>
      <c r="F28" s="1345"/>
      <c r="G28" s="1345"/>
      <c r="H28" s="1345"/>
      <c r="I28" s="1345"/>
      <c r="J28" s="1345"/>
      <c r="K28" s="1345"/>
      <c r="L28" s="1345"/>
      <c r="M28" s="1345"/>
      <c r="N28" s="1345"/>
    </row>
    <row r="29" spans="1:14">
      <c r="A29" s="1345"/>
      <c r="B29" s="1345"/>
      <c r="C29" s="1345"/>
      <c r="D29" s="1345"/>
      <c r="E29" s="1345"/>
      <c r="F29" s="1345"/>
      <c r="G29" s="1345"/>
      <c r="H29" s="1345"/>
      <c r="I29" s="1345"/>
      <c r="J29" s="1345"/>
      <c r="K29" s="1345"/>
      <c r="L29" s="1345"/>
      <c r="M29" s="1345"/>
      <c r="N29" s="1345"/>
    </row>
    <row r="30" spans="1:14" ht="42.75" customHeight="1">
      <c r="A30" s="1345"/>
      <c r="B30" s="1345"/>
      <c r="C30" s="1345"/>
      <c r="D30" s="1345"/>
      <c r="E30" s="1345"/>
      <c r="F30" s="1345"/>
      <c r="G30" s="1345"/>
      <c r="H30" s="1345"/>
      <c r="I30" s="1345"/>
      <c r="J30" s="1345"/>
      <c r="K30" s="1345"/>
      <c r="L30" s="1345"/>
      <c r="M30" s="1345"/>
      <c r="N30" s="1345"/>
    </row>
    <row r="31" spans="1:14" ht="42.75" customHeight="1">
      <c r="A31" s="1345"/>
      <c r="B31" s="1345"/>
      <c r="C31" s="1345"/>
      <c r="D31" s="1345"/>
      <c r="E31" s="1345"/>
      <c r="F31" s="1345"/>
      <c r="G31" s="1345"/>
      <c r="H31" s="1345"/>
      <c r="I31" s="1345"/>
      <c r="J31" s="1345"/>
      <c r="K31" s="1345"/>
      <c r="L31" s="1345"/>
      <c r="M31" s="1345"/>
      <c r="N31" s="1345"/>
    </row>
    <row r="32" spans="1:14" ht="42.75" customHeight="1">
      <c r="A32" s="1345"/>
      <c r="B32" s="1345"/>
      <c r="C32" s="1345"/>
      <c r="D32" s="1345"/>
      <c r="E32" s="1345"/>
      <c r="F32" s="1345"/>
      <c r="G32" s="1345"/>
      <c r="H32" s="1345"/>
      <c r="I32" s="1345"/>
      <c r="J32" s="1345"/>
      <c r="K32" s="1345"/>
      <c r="L32" s="1345"/>
      <c r="M32" s="1345"/>
      <c r="N32" s="1345"/>
    </row>
    <row r="33" spans="1:14" ht="42.75" customHeight="1">
      <c r="A33" s="1345"/>
      <c r="B33" s="1345"/>
      <c r="C33" s="1345"/>
      <c r="D33" s="1345"/>
      <c r="E33" s="1345"/>
      <c r="F33" s="1345"/>
      <c r="G33" s="1345"/>
      <c r="H33" s="1345"/>
      <c r="I33" s="1345"/>
      <c r="J33" s="1345"/>
      <c r="K33" s="1345"/>
      <c r="L33" s="1345"/>
      <c r="M33" s="1345"/>
      <c r="N33" s="1345"/>
    </row>
    <row r="34" spans="1:14" ht="24.75" customHeight="1">
      <c r="A34" s="1345"/>
      <c r="B34" s="1345"/>
      <c r="C34" s="1345"/>
      <c r="D34" s="1345"/>
      <c r="E34" s="1345"/>
      <c r="F34" s="1345"/>
      <c r="G34" s="1345"/>
      <c r="H34" s="1345"/>
      <c r="I34" s="1345"/>
      <c r="J34" s="1345"/>
      <c r="K34" s="1345"/>
      <c r="L34" s="1345"/>
      <c r="M34" s="1345"/>
      <c r="N34" s="1345"/>
    </row>
    <row r="35" spans="1:14" ht="24.75" customHeight="1">
      <c r="A35" s="1345"/>
      <c r="B35" s="1345"/>
      <c r="C35" s="1345"/>
      <c r="D35" s="1345"/>
      <c r="E35" s="1345"/>
      <c r="F35" s="1345"/>
      <c r="G35" s="1345"/>
      <c r="H35" s="1345"/>
      <c r="I35" s="1345"/>
      <c r="J35" s="1345"/>
      <c r="K35" s="1345"/>
      <c r="L35" s="1345"/>
      <c r="M35" s="1345"/>
      <c r="N35" s="1345"/>
    </row>
    <row r="36" spans="1:14" ht="24.75" customHeight="1">
      <c r="A36" s="1345"/>
      <c r="B36" s="1345"/>
      <c r="C36" s="1345"/>
      <c r="D36" s="1345"/>
      <c r="E36" s="1345"/>
      <c r="F36" s="1345"/>
      <c r="G36" s="1345"/>
      <c r="H36" s="1345"/>
      <c r="I36" s="1345"/>
      <c r="J36" s="1345"/>
      <c r="K36" s="1345"/>
      <c r="L36" s="1345"/>
      <c r="M36" s="1345"/>
      <c r="N36" s="1345"/>
    </row>
    <row r="37" spans="1:14" ht="24.75" customHeight="1">
      <c r="A37" s="1345"/>
      <c r="B37" s="1345"/>
      <c r="C37" s="1345"/>
      <c r="D37" s="1345"/>
      <c r="E37" s="1345"/>
      <c r="F37" s="1345"/>
      <c r="G37" s="1345"/>
      <c r="H37" s="1345"/>
      <c r="I37" s="1345"/>
      <c r="J37" s="1345"/>
      <c r="K37" s="1345"/>
      <c r="L37" s="1345"/>
      <c r="M37" s="1345"/>
      <c r="N37" s="1345"/>
    </row>
    <row r="38" spans="1:14" ht="45" customHeight="1">
      <c r="A38" s="1345"/>
      <c r="B38" s="1345"/>
      <c r="C38" s="1345"/>
      <c r="D38" s="1345"/>
      <c r="E38" s="1345"/>
      <c r="F38" s="1345"/>
      <c r="G38" s="1345"/>
      <c r="H38" s="1345"/>
      <c r="I38" s="1345"/>
      <c r="J38" s="1345"/>
      <c r="K38" s="1345"/>
      <c r="L38" s="1345"/>
      <c r="M38" s="1345"/>
      <c r="N38" s="1345"/>
    </row>
    <row r="39" spans="1:14" ht="45" customHeight="1">
      <c r="A39" s="1345"/>
      <c r="B39" s="1345"/>
      <c r="C39" s="1345"/>
      <c r="D39" s="1345"/>
      <c r="E39" s="1345"/>
      <c r="F39" s="1345"/>
      <c r="G39" s="1345"/>
      <c r="H39" s="1345"/>
      <c r="I39" s="1345"/>
      <c r="J39" s="1345"/>
      <c r="K39" s="1345"/>
      <c r="L39" s="1345"/>
      <c r="M39" s="1345"/>
      <c r="N39" s="1345"/>
    </row>
    <row r="40" spans="1:14" ht="45" customHeight="1">
      <c r="A40" s="1345"/>
      <c r="B40" s="1345"/>
      <c r="C40" s="1345"/>
      <c r="D40" s="1345"/>
      <c r="E40" s="1345"/>
      <c r="F40" s="1345"/>
      <c r="G40" s="1345"/>
      <c r="H40" s="1345"/>
      <c r="I40" s="1345"/>
      <c r="J40" s="1345"/>
      <c r="K40" s="1345"/>
      <c r="L40" s="1345"/>
      <c r="M40" s="1345"/>
      <c r="N40" s="1345"/>
    </row>
    <row r="41" spans="1:14" ht="45" customHeight="1">
      <c r="A41" s="1345"/>
      <c r="B41" s="1345"/>
      <c r="C41" s="1345"/>
      <c r="D41" s="1345"/>
      <c r="E41" s="1345"/>
      <c r="F41" s="1345"/>
      <c r="G41" s="1345"/>
      <c r="H41" s="1345"/>
      <c r="I41" s="1345"/>
      <c r="J41" s="1345"/>
      <c r="K41" s="1345"/>
      <c r="L41" s="1345"/>
      <c r="M41" s="1345"/>
      <c r="N41" s="1345"/>
    </row>
    <row r="42" spans="1:14" ht="45" customHeight="1">
      <c r="A42" s="1345"/>
      <c r="B42" s="1345"/>
      <c r="C42" s="1345"/>
      <c r="D42" s="1345"/>
      <c r="E42" s="1345"/>
      <c r="F42" s="1345"/>
      <c r="G42" s="1345"/>
      <c r="H42" s="1345"/>
      <c r="I42" s="1345"/>
      <c r="J42" s="1345"/>
      <c r="K42" s="1345"/>
      <c r="L42" s="1345"/>
      <c r="M42" s="1345"/>
      <c r="N42" s="1345"/>
    </row>
    <row r="43" spans="1:14" ht="126.75" customHeight="1">
      <c r="A43" s="1345"/>
      <c r="B43" s="1345"/>
      <c r="C43" s="1345"/>
      <c r="D43" s="1345"/>
      <c r="E43" s="1345"/>
      <c r="F43" s="1345"/>
      <c r="G43" s="1345"/>
      <c r="H43" s="1345"/>
      <c r="I43" s="1345"/>
      <c r="J43" s="1345"/>
      <c r="K43" s="1345"/>
      <c r="L43" s="1345"/>
      <c r="M43" s="1345"/>
      <c r="N43" s="1345"/>
    </row>
    <row r="44" spans="1:14" ht="45" customHeight="1">
      <c r="A44" s="1345"/>
      <c r="B44" s="1345"/>
      <c r="C44" s="1345"/>
      <c r="D44" s="1345"/>
      <c r="E44" s="1345"/>
      <c r="F44" s="1345"/>
      <c r="G44" s="1345"/>
      <c r="H44" s="1345"/>
      <c r="I44" s="1345"/>
      <c r="J44" s="1345"/>
      <c r="K44" s="1345"/>
      <c r="L44" s="1345"/>
      <c r="M44" s="1345"/>
      <c r="N44" s="1345"/>
    </row>
    <row r="45" spans="1:14" ht="45" customHeight="1">
      <c r="A45" s="1345"/>
      <c r="B45" s="1345"/>
      <c r="C45" s="1345"/>
      <c r="D45" s="1345"/>
      <c r="E45" s="1345"/>
      <c r="F45" s="1345"/>
      <c r="G45" s="1345"/>
      <c r="H45" s="1345"/>
      <c r="I45" s="1345"/>
      <c r="J45" s="1345"/>
      <c r="K45" s="1345"/>
      <c r="L45" s="1345"/>
      <c r="M45" s="1345"/>
      <c r="N45" s="1345"/>
    </row>
    <row r="46" spans="1:14" ht="45" customHeight="1">
      <c r="A46" s="1345"/>
      <c r="B46" s="1345"/>
      <c r="C46" s="1345"/>
      <c r="D46" s="1345"/>
      <c r="E46" s="1345"/>
      <c r="F46" s="1345"/>
      <c r="G46" s="1345"/>
      <c r="H46" s="1345"/>
      <c r="I46" s="1345"/>
      <c r="J46" s="1345"/>
      <c r="K46" s="1345"/>
      <c r="L46" s="1345"/>
      <c r="M46" s="1345"/>
      <c r="N46" s="1345"/>
    </row>
    <row r="47" spans="1:14" ht="88.5" customHeight="1">
      <c r="A47" s="1345"/>
      <c r="B47" s="1345"/>
      <c r="C47" s="1345"/>
      <c r="D47" s="1345"/>
      <c r="E47" s="1345"/>
      <c r="F47" s="1345"/>
      <c r="G47" s="1345"/>
      <c r="H47" s="1345"/>
      <c r="I47" s="1345"/>
      <c r="J47" s="1345"/>
      <c r="K47" s="1345"/>
      <c r="L47" s="1345"/>
      <c r="M47" s="1345"/>
      <c r="N47" s="1345"/>
    </row>
    <row r="48" spans="1:14" ht="408.75" customHeight="1">
      <c r="A48" s="1345"/>
      <c r="B48" s="1345"/>
      <c r="C48" s="1345"/>
      <c r="D48" s="1345"/>
      <c r="E48" s="1345"/>
      <c r="F48" s="1345"/>
      <c r="G48" s="1345"/>
      <c r="H48" s="1345"/>
      <c r="I48" s="1345"/>
      <c r="J48" s="1345"/>
      <c r="K48" s="1345"/>
      <c r="L48" s="1345"/>
      <c r="M48" s="1345"/>
      <c r="N48" s="1345"/>
    </row>
    <row r="49" ht="142.5" customHeight="1"/>
  </sheetData>
  <mergeCells count="1">
    <mergeCell ref="A6:N4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1">
    <tabColor theme="6" tint="-0.249977111117893"/>
    <pageSetUpPr fitToPage="1"/>
  </sheetPr>
  <dimension ref="A2:K40"/>
  <sheetViews>
    <sheetView showGridLines="0" view="pageBreakPreview" zoomScale="70" zoomScaleNormal="100" zoomScaleSheetLayoutView="70" workbookViewId="0">
      <selection activeCell="K39" sqref="K39"/>
    </sheetView>
  </sheetViews>
  <sheetFormatPr defaultColWidth="11.42578125" defaultRowHeight="14.25"/>
  <cols>
    <col min="1" max="3" width="11.42578125" style="254"/>
    <col min="4" max="4" width="20.7109375" style="254" customWidth="1"/>
    <col min="5" max="5" width="21.140625" style="254" customWidth="1"/>
    <col min="6" max="6" width="11.5703125" style="254" customWidth="1"/>
    <col min="7" max="7" width="24.28515625" style="254" customWidth="1"/>
    <col min="8" max="8" width="23.5703125" style="254" customWidth="1"/>
    <col min="9" max="9" width="21.5703125" style="254" customWidth="1"/>
    <col min="10" max="10" width="16" style="254" customWidth="1"/>
    <col min="11" max="11" width="11.5703125" style="254" customWidth="1"/>
    <col min="12" max="16384" width="11.42578125" style="254"/>
  </cols>
  <sheetData>
    <row r="2" spans="1:11" ht="32.25" customHeight="1"/>
    <row r="4" spans="1:11" ht="12.75" customHeight="1"/>
    <row r="5" spans="1:11" ht="14.25" customHeight="1">
      <c r="A5" s="1346" t="s">
        <v>178</v>
      </c>
      <c r="B5" s="1346"/>
      <c r="C5" s="1346"/>
      <c r="D5" s="1346"/>
      <c r="E5" s="1346"/>
      <c r="F5" s="1346"/>
      <c r="G5" s="1346"/>
      <c r="H5" s="1346"/>
      <c r="I5" s="1346"/>
      <c r="J5" s="1346"/>
    </row>
    <row r="6" spans="1:11" ht="14.25" customHeight="1">
      <c r="A6" s="1346"/>
      <c r="B6" s="1346"/>
      <c r="C6" s="1346"/>
      <c r="D6" s="1346"/>
      <c r="E6" s="1346"/>
      <c r="F6" s="1346"/>
      <c r="G6" s="1346"/>
      <c r="H6" s="1346"/>
      <c r="I6" s="1346"/>
      <c r="J6" s="1346"/>
    </row>
    <row r="7" spans="1:11" ht="14.25" customHeight="1">
      <c r="A7" s="1346"/>
      <c r="B7" s="1346"/>
      <c r="C7" s="1346"/>
      <c r="D7" s="1346"/>
      <c r="E7" s="1346"/>
      <c r="F7" s="1346"/>
      <c r="G7" s="1346"/>
      <c r="H7" s="1346"/>
      <c r="I7" s="1346"/>
      <c r="J7" s="1346"/>
    </row>
    <row r="8" spans="1:11" ht="12" customHeight="1">
      <c r="A8" s="1346"/>
      <c r="B8" s="1346"/>
      <c r="C8" s="1346"/>
      <c r="D8" s="1346"/>
      <c r="E8" s="1346"/>
      <c r="F8" s="1346"/>
      <c r="G8" s="1346"/>
      <c r="H8" s="1346"/>
      <c r="I8" s="1346"/>
      <c r="J8" s="1346"/>
    </row>
    <row r="9" spans="1:11" ht="16.5" customHeight="1">
      <c r="A9" s="1346"/>
      <c r="B9" s="1346"/>
      <c r="C9" s="1346"/>
      <c r="D9" s="1346"/>
      <c r="E9" s="1346"/>
      <c r="F9" s="1346"/>
      <c r="G9" s="1346"/>
      <c r="H9" s="1346"/>
      <c r="I9" s="1346"/>
      <c r="J9" s="1346"/>
    </row>
    <row r="10" spans="1:11" ht="31.5" customHeight="1">
      <c r="A10" s="1346"/>
      <c r="B10" s="1346"/>
      <c r="C10" s="1346"/>
      <c r="D10" s="1346"/>
      <c r="E10" s="1346"/>
      <c r="F10" s="1346"/>
      <c r="G10" s="1346"/>
      <c r="H10" s="1346"/>
      <c r="I10" s="1346"/>
      <c r="J10" s="1346"/>
    </row>
    <row r="11" spans="1:11" ht="14.25" customHeight="1">
      <c r="A11" s="1346"/>
      <c r="B11" s="1346"/>
      <c r="C11" s="1346"/>
      <c r="D11" s="1346"/>
      <c r="E11" s="1346"/>
      <c r="F11" s="1346"/>
      <c r="G11" s="1346"/>
      <c r="H11" s="1346"/>
      <c r="I11" s="1346"/>
      <c r="J11" s="1346"/>
    </row>
    <row r="12" spans="1:11" ht="14.25" customHeight="1">
      <c r="A12" s="1346"/>
      <c r="B12" s="1346"/>
      <c r="C12" s="1346"/>
      <c r="D12" s="1346"/>
      <c r="E12" s="1346"/>
      <c r="F12" s="1346"/>
      <c r="G12" s="1346"/>
      <c r="H12" s="1346"/>
      <c r="I12" s="1346"/>
      <c r="J12" s="1346"/>
    </row>
    <row r="13" spans="1:11" ht="29.25" customHeight="1">
      <c r="A13" s="1346"/>
      <c r="B13" s="1346"/>
      <c r="C13" s="1346"/>
      <c r="D13" s="1346"/>
      <c r="E13" s="1346"/>
      <c r="F13" s="1346"/>
      <c r="G13" s="1346"/>
      <c r="H13" s="1346"/>
      <c r="I13" s="1346"/>
      <c r="J13" s="1346"/>
      <c r="K13" s="311"/>
    </row>
    <row r="14" spans="1:11" ht="14.25" customHeight="1">
      <c r="A14" s="1346"/>
      <c r="B14" s="1346"/>
      <c r="C14" s="1346"/>
      <c r="D14" s="1346"/>
      <c r="E14" s="1346"/>
      <c r="F14" s="1346"/>
      <c r="G14" s="1346"/>
      <c r="H14" s="1346"/>
      <c r="I14" s="1346"/>
      <c r="J14" s="1346"/>
    </row>
    <row r="15" spans="1:11" ht="13.5" customHeight="1">
      <c r="A15" s="1346"/>
      <c r="B15" s="1346"/>
      <c r="C15" s="1346"/>
      <c r="D15" s="1346"/>
      <c r="E15" s="1346"/>
      <c r="F15" s="1346"/>
      <c r="G15" s="1346"/>
      <c r="H15" s="1346"/>
      <c r="I15" s="1346"/>
      <c r="J15" s="1346"/>
    </row>
    <row r="16" spans="1:11" ht="14.25" customHeight="1">
      <c r="A16" s="1346"/>
      <c r="B16" s="1346"/>
      <c r="C16" s="1346"/>
      <c r="D16" s="1346"/>
      <c r="E16" s="1346"/>
      <c r="F16" s="1346"/>
      <c r="G16" s="1346"/>
      <c r="H16" s="1346"/>
      <c r="I16" s="1346"/>
      <c r="J16" s="1346"/>
    </row>
    <row r="17" spans="1:10" ht="14.25" customHeight="1">
      <c r="A17" s="1346"/>
      <c r="B17" s="1346"/>
      <c r="C17" s="1346"/>
      <c r="D17" s="1346"/>
      <c r="E17" s="1346"/>
      <c r="F17" s="1346"/>
      <c r="G17" s="1346"/>
      <c r="H17" s="1346"/>
      <c r="I17" s="1346"/>
      <c r="J17" s="1346"/>
    </row>
    <row r="18" spans="1:10" ht="14.25" customHeight="1">
      <c r="A18" s="1346"/>
      <c r="B18" s="1346"/>
      <c r="C18" s="1346"/>
      <c r="D18" s="1346"/>
      <c r="E18" s="1346"/>
      <c r="F18" s="1346"/>
      <c r="G18" s="1346"/>
      <c r="H18" s="1346"/>
      <c r="I18" s="1346"/>
      <c r="J18" s="1346"/>
    </row>
    <row r="19" spans="1:10" ht="14.25" customHeight="1">
      <c r="A19" s="1346"/>
      <c r="B19" s="1346"/>
      <c r="C19" s="1346"/>
      <c r="D19" s="1346"/>
      <c r="E19" s="1346"/>
      <c r="F19" s="1346"/>
      <c r="G19" s="1346"/>
      <c r="H19" s="1346"/>
      <c r="I19" s="1346"/>
      <c r="J19" s="1346"/>
    </row>
    <row r="20" spans="1:10" ht="14.25" customHeight="1">
      <c r="A20" s="1346"/>
      <c r="B20" s="1346"/>
      <c r="C20" s="1346"/>
      <c r="D20" s="1346"/>
      <c r="E20" s="1346"/>
      <c r="F20" s="1346"/>
      <c r="G20" s="1346"/>
      <c r="H20" s="1346"/>
      <c r="I20" s="1346"/>
      <c r="J20" s="1346"/>
    </row>
    <row r="21" spans="1:10" ht="14.25" customHeight="1">
      <c r="A21" s="1346"/>
      <c r="B21" s="1346"/>
      <c r="C21" s="1346"/>
      <c r="D21" s="1346"/>
      <c r="E21" s="1346"/>
      <c r="F21" s="1346"/>
      <c r="G21" s="1346"/>
      <c r="H21" s="1346"/>
      <c r="I21" s="1346"/>
      <c r="J21" s="1346"/>
    </row>
    <row r="22" spans="1:10" ht="14.25" customHeight="1">
      <c r="A22" s="1346"/>
      <c r="B22" s="1346"/>
      <c r="C22" s="1346"/>
      <c r="D22" s="1346"/>
      <c r="E22" s="1346"/>
      <c r="F22" s="1346"/>
      <c r="G22" s="1346"/>
      <c r="H22" s="1346"/>
      <c r="I22" s="1346"/>
      <c r="J22" s="1346"/>
    </row>
    <row r="23" spans="1:10" ht="55.5" customHeight="1">
      <c r="A23" s="1346"/>
      <c r="B23" s="1346"/>
      <c r="C23" s="1346"/>
      <c r="D23" s="1346"/>
      <c r="E23" s="1346"/>
      <c r="F23" s="1346"/>
      <c r="G23" s="1346"/>
      <c r="H23" s="1346"/>
      <c r="I23" s="1346"/>
      <c r="J23" s="1346"/>
    </row>
    <row r="24" spans="1:10" ht="14.25" customHeight="1">
      <c r="A24" s="1346"/>
      <c r="B24" s="1346"/>
      <c r="C24" s="1346"/>
      <c r="D24" s="1346"/>
      <c r="E24" s="1346"/>
      <c r="F24" s="1346"/>
      <c r="G24" s="1346"/>
      <c r="H24" s="1346"/>
      <c r="I24" s="1346"/>
      <c r="J24" s="1346"/>
    </row>
    <row r="25" spans="1:10" ht="14.25" customHeight="1">
      <c r="A25" s="1346"/>
      <c r="B25" s="1346"/>
      <c r="C25" s="1346"/>
      <c r="D25" s="1346"/>
      <c r="E25" s="1346"/>
      <c r="F25" s="1346"/>
      <c r="G25" s="1346"/>
      <c r="H25" s="1346"/>
      <c r="I25" s="1346"/>
      <c r="J25" s="1346"/>
    </row>
    <row r="26" spans="1:10" ht="14.25" customHeight="1">
      <c r="A26" s="1346"/>
      <c r="B26" s="1346"/>
      <c r="C26" s="1346"/>
      <c r="D26" s="1346"/>
      <c r="E26" s="1346"/>
      <c r="F26" s="1346"/>
      <c r="G26" s="1346"/>
      <c r="H26" s="1346"/>
      <c r="I26" s="1346"/>
      <c r="J26" s="1346"/>
    </row>
    <row r="27" spans="1:10" ht="15" customHeight="1">
      <c r="A27" s="1346"/>
      <c r="B27" s="1346"/>
      <c r="C27" s="1346"/>
      <c r="D27" s="1346"/>
      <c r="E27" s="1346"/>
      <c r="F27" s="1346"/>
      <c r="G27" s="1346"/>
      <c r="H27" s="1346"/>
      <c r="I27" s="1346"/>
      <c r="J27" s="1346"/>
    </row>
    <row r="28" spans="1:10" ht="15" customHeight="1">
      <c r="A28" s="1346"/>
      <c r="B28" s="1346"/>
      <c r="C28" s="1346"/>
      <c r="D28" s="1346"/>
      <c r="E28" s="1346"/>
      <c r="F28" s="1346"/>
      <c r="G28" s="1346"/>
      <c r="H28" s="1346"/>
      <c r="I28" s="1346"/>
      <c r="J28" s="1346"/>
    </row>
    <row r="29" spans="1:10" ht="15" customHeight="1">
      <c r="A29" s="1346"/>
      <c r="B29" s="1346"/>
      <c r="C29" s="1346"/>
      <c r="D29" s="1346"/>
      <c r="E29" s="1346"/>
      <c r="F29" s="1346"/>
      <c r="G29" s="1346"/>
      <c r="H29" s="1346"/>
      <c r="I29" s="1346"/>
      <c r="J29" s="1346"/>
    </row>
    <row r="30" spans="1:10" ht="14.25" customHeight="1">
      <c r="A30" s="1346"/>
      <c r="B30" s="1346"/>
      <c r="C30" s="1346"/>
      <c r="D30" s="1346"/>
      <c r="E30" s="1346"/>
      <c r="F30" s="1346"/>
      <c r="G30" s="1346"/>
      <c r="H30" s="1346"/>
      <c r="I30" s="1346"/>
      <c r="J30" s="1346"/>
    </row>
    <row r="31" spans="1:10" ht="14.25" customHeight="1">
      <c r="A31" s="1346"/>
      <c r="B31" s="1346"/>
      <c r="C31" s="1346"/>
      <c r="D31" s="1346"/>
      <c r="E31" s="1346"/>
      <c r="F31" s="1346"/>
      <c r="G31" s="1346"/>
      <c r="H31" s="1346"/>
      <c r="I31" s="1346"/>
      <c r="J31" s="1346"/>
    </row>
    <row r="32" spans="1:10" ht="14.25" customHeight="1">
      <c r="A32" s="1346"/>
      <c r="B32" s="1346"/>
      <c r="C32" s="1346"/>
      <c r="D32" s="1346"/>
      <c r="E32" s="1346"/>
      <c r="F32" s="1346"/>
      <c r="G32" s="1346"/>
      <c r="H32" s="1346"/>
      <c r="I32" s="1346"/>
      <c r="J32" s="1346"/>
    </row>
    <row r="33" spans="1:10" ht="14.25" customHeight="1">
      <c r="A33" s="1346"/>
      <c r="B33" s="1346"/>
      <c r="C33" s="1346"/>
      <c r="D33" s="1346"/>
      <c r="E33" s="1346"/>
      <c r="F33" s="1346"/>
      <c r="G33" s="1346"/>
      <c r="H33" s="1346"/>
      <c r="I33" s="1346"/>
      <c r="J33" s="1346"/>
    </row>
    <row r="34" spans="1:10" ht="14.25" customHeight="1">
      <c r="A34" s="1346"/>
      <c r="B34" s="1346"/>
      <c r="C34" s="1346"/>
      <c r="D34" s="1346"/>
      <c r="E34" s="1346"/>
      <c r="F34" s="1346"/>
      <c r="G34" s="1346"/>
      <c r="H34" s="1346"/>
      <c r="I34" s="1346"/>
      <c r="J34" s="1346"/>
    </row>
    <row r="35" spans="1:10" ht="16.5" customHeight="1">
      <c r="A35" s="1346"/>
      <c r="B35" s="1346"/>
      <c r="C35" s="1346"/>
      <c r="D35" s="1346"/>
      <c r="E35" s="1346"/>
      <c r="F35" s="1346"/>
      <c r="G35" s="1346"/>
      <c r="H35" s="1346"/>
      <c r="I35" s="1346"/>
      <c r="J35" s="1346"/>
    </row>
    <row r="36" spans="1:10" ht="14.25" customHeight="1">
      <c r="A36" s="1346"/>
      <c r="B36" s="1346"/>
      <c r="C36" s="1346"/>
      <c r="D36" s="1346"/>
      <c r="E36" s="1346"/>
      <c r="F36" s="1346"/>
      <c r="G36" s="1346"/>
      <c r="H36" s="1346"/>
      <c r="I36" s="1346"/>
      <c r="J36" s="1346"/>
    </row>
    <row r="37" spans="1:10" ht="48.75" customHeight="1">
      <c r="A37" s="1346"/>
      <c r="B37" s="1346"/>
      <c r="C37" s="1346"/>
      <c r="D37" s="1346"/>
      <c r="E37" s="1346"/>
      <c r="F37" s="1346"/>
      <c r="G37" s="1346"/>
      <c r="H37" s="1346"/>
      <c r="I37" s="1346"/>
      <c r="J37" s="1346"/>
    </row>
    <row r="38" spans="1:10">
      <c r="A38" s="1346"/>
      <c r="B38" s="1346"/>
      <c r="C38" s="1346"/>
      <c r="D38" s="1346"/>
      <c r="E38" s="1346"/>
      <c r="F38" s="1346"/>
      <c r="G38" s="1346"/>
      <c r="H38" s="1346"/>
      <c r="I38" s="1346"/>
      <c r="J38" s="1346"/>
    </row>
    <row r="39" spans="1:10">
      <c r="A39" s="1346"/>
      <c r="B39" s="1346"/>
      <c r="C39" s="1346"/>
      <c r="D39" s="1346"/>
      <c r="E39" s="1346"/>
      <c r="F39" s="1346"/>
      <c r="G39" s="1346"/>
      <c r="H39" s="1346"/>
      <c r="I39" s="1346"/>
      <c r="J39" s="1346"/>
    </row>
    <row r="40" spans="1:10">
      <c r="A40" s="1346"/>
      <c r="B40" s="1346"/>
      <c r="C40" s="1346"/>
      <c r="D40" s="1346"/>
      <c r="E40" s="1346"/>
      <c r="F40" s="1346"/>
      <c r="G40" s="1346"/>
      <c r="H40" s="1346"/>
      <c r="I40" s="1346"/>
      <c r="J40" s="1346"/>
    </row>
  </sheetData>
  <mergeCells count="1">
    <mergeCell ref="A5:J40"/>
  </mergeCells>
  <pageMargins left="0.70866141732283472" right="0.70866141732283472" top="0.74803149606299213" bottom="0.74803149606299213" header="0.31496062992125984" footer="0.31496062992125984"/>
  <pageSetup paperSize="119" scale="71"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2">
    <tabColor theme="9" tint="-0.499984740745262"/>
    <pageSetUpPr fitToPage="1"/>
  </sheetPr>
  <dimension ref="A1:M40"/>
  <sheetViews>
    <sheetView showGridLines="0" view="pageBreakPreview" zoomScale="70" zoomScaleNormal="85" zoomScaleSheetLayoutView="70" workbookViewId="0">
      <selection activeCell="P24" sqref="P24"/>
    </sheetView>
  </sheetViews>
  <sheetFormatPr defaultColWidth="11.42578125" defaultRowHeight="45.75" customHeight="1"/>
  <cols>
    <col min="1" max="2" width="12.7109375" style="623" customWidth="1"/>
    <col min="3" max="3" width="11.28515625" style="623" customWidth="1"/>
    <col min="4" max="4" width="16.42578125" style="623" customWidth="1"/>
    <col min="5" max="5" width="14.140625" style="623" customWidth="1"/>
    <col min="6" max="6" width="12" style="623" customWidth="1"/>
    <col min="7" max="7" width="16.42578125" style="623" customWidth="1"/>
    <col min="8" max="8" width="14.140625" style="623" customWidth="1"/>
    <col min="9" max="9" width="16" style="623" customWidth="1"/>
    <col min="10" max="10" width="16.5703125" style="623" customWidth="1"/>
    <col min="11" max="11" width="13.85546875" style="623" customWidth="1"/>
    <col min="12" max="12" width="18" style="623" customWidth="1"/>
    <col min="13" max="13" width="9.5703125" style="623" customWidth="1"/>
    <col min="14" max="16384" width="11.42578125" style="254"/>
  </cols>
  <sheetData>
    <row r="1" spans="1:13" ht="40.5" customHeight="1">
      <c r="A1" s="1347" t="s">
        <v>179</v>
      </c>
      <c r="B1" s="1347"/>
      <c r="C1" s="1347"/>
      <c r="D1" s="1347"/>
      <c r="E1" s="1347"/>
      <c r="F1" s="1347"/>
      <c r="G1" s="1347"/>
      <c r="H1" s="1347"/>
      <c r="I1" s="1347"/>
      <c r="J1" s="1347"/>
      <c r="K1" s="1347"/>
      <c r="L1" s="1347"/>
      <c r="M1" s="1096"/>
    </row>
    <row r="2" spans="1:13" ht="24" customHeight="1">
      <c r="A2" s="1347" t="str">
        <f>+'Resumen '!O4</f>
        <v>Período:  Diciembre 2008 - Febrero 2025</v>
      </c>
      <c r="B2" s="1347"/>
      <c r="C2" s="1347"/>
      <c r="D2" s="1347"/>
      <c r="E2" s="1347"/>
      <c r="F2" s="1347"/>
      <c r="G2" s="1347"/>
      <c r="H2" s="1347"/>
      <c r="I2" s="1347"/>
      <c r="J2" s="1347"/>
      <c r="K2" s="1347"/>
      <c r="L2" s="1347"/>
      <c r="M2" s="1096"/>
    </row>
    <row r="3" spans="1:13" ht="4.5" customHeight="1">
      <c r="A3" s="1092"/>
      <c r="B3" s="1092"/>
      <c r="C3" s="1092"/>
      <c r="D3" s="1092"/>
      <c r="E3" s="1092"/>
      <c r="F3" s="1092"/>
      <c r="G3" s="1092"/>
      <c r="H3" s="1092"/>
      <c r="I3" s="1092"/>
      <c r="J3" s="1092"/>
      <c r="K3" s="1092"/>
      <c r="L3" s="1092"/>
      <c r="M3" s="1096"/>
    </row>
    <row r="4" spans="1:13" s="258" customFormat="1" ht="52.5" customHeight="1">
      <c r="A4" s="1102" t="s">
        <v>180</v>
      </c>
      <c r="B4" s="1103" t="s">
        <v>181</v>
      </c>
      <c r="C4" s="1103" t="s">
        <v>182</v>
      </c>
      <c r="D4" s="1103" t="s">
        <v>183</v>
      </c>
      <c r="E4" s="1103" t="s">
        <v>184</v>
      </c>
      <c r="F4" s="1103" t="s">
        <v>185</v>
      </c>
      <c r="G4" s="1103" t="s">
        <v>186</v>
      </c>
      <c r="H4" s="1103" t="s">
        <v>187</v>
      </c>
      <c r="I4" s="1103" t="s">
        <v>188</v>
      </c>
      <c r="J4" s="1103" t="s">
        <v>189</v>
      </c>
      <c r="K4" s="1104" t="s">
        <v>190</v>
      </c>
      <c r="L4" s="1104" t="s">
        <v>191</v>
      </c>
      <c r="M4" s="1096"/>
    </row>
    <row r="5" spans="1:13" s="353" customFormat="1" ht="12.75" customHeight="1">
      <c r="A5" s="827" t="s">
        <v>192</v>
      </c>
      <c r="B5" s="1093">
        <v>41379</v>
      </c>
      <c r="C5" s="1093">
        <v>304</v>
      </c>
      <c r="D5" s="1093">
        <v>74</v>
      </c>
      <c r="E5" s="1094"/>
      <c r="F5" s="1100">
        <f t="shared" ref="F5:F19" si="0">SUM(B5:E5)</f>
        <v>41757</v>
      </c>
      <c r="G5" s="1097">
        <v>863333</v>
      </c>
      <c r="H5" s="1097">
        <v>123254</v>
      </c>
      <c r="I5" s="1097">
        <v>201642</v>
      </c>
      <c r="J5" s="1100">
        <f>SUM(G5:I5)+Tabla2[[#This Row],[Empresas y Empleados sin claficar]]</f>
        <v>1188229</v>
      </c>
      <c r="K5" s="1098">
        <f>+Tabla2[[#This Row],[Empresas Pendiente en Clasificar]]</f>
        <v>0</v>
      </c>
      <c r="L5" s="1101">
        <f t="shared" ref="L5:L20" si="1">J5/F5</f>
        <v>28.455803817324043</v>
      </c>
      <c r="M5" s="1096"/>
    </row>
    <row r="6" spans="1:13" s="353" customFormat="1" ht="12.75" customHeight="1">
      <c r="A6" s="827" t="s">
        <v>193</v>
      </c>
      <c r="B6" s="1093">
        <v>41179</v>
      </c>
      <c r="C6" s="1093">
        <v>412</v>
      </c>
      <c r="D6" s="1093">
        <v>80</v>
      </c>
      <c r="E6" s="1094"/>
      <c r="F6" s="1100">
        <f t="shared" si="0"/>
        <v>41671</v>
      </c>
      <c r="G6" s="1097">
        <v>869750</v>
      </c>
      <c r="H6" s="1097">
        <v>148220</v>
      </c>
      <c r="I6" s="1097">
        <v>209755</v>
      </c>
      <c r="J6" s="1100">
        <f>SUM(G6:I6)+Tabla2[[#This Row],[Empresas y Empleados sin claficar]]</f>
        <v>1227725</v>
      </c>
      <c r="K6" s="1098">
        <f>+Tabla2[[#This Row],[Empresas Pendiente en Clasificar]]</f>
        <v>0</v>
      </c>
      <c r="L6" s="1101">
        <f t="shared" si="1"/>
        <v>29.462335917064625</v>
      </c>
      <c r="M6" s="1096"/>
    </row>
    <row r="7" spans="1:13" s="353" customFormat="1" ht="12.75" customHeight="1">
      <c r="A7" s="827" t="s">
        <v>194</v>
      </c>
      <c r="B7" s="1093">
        <v>43682</v>
      </c>
      <c r="C7" s="1093">
        <v>418</v>
      </c>
      <c r="D7" s="1093">
        <v>79</v>
      </c>
      <c r="E7" s="1094"/>
      <c r="F7" s="1100">
        <f t="shared" si="0"/>
        <v>44179</v>
      </c>
      <c r="G7" s="1097">
        <v>943828</v>
      </c>
      <c r="H7" s="1097">
        <v>136553</v>
      </c>
      <c r="I7" s="1097">
        <v>218706</v>
      </c>
      <c r="J7" s="1100">
        <f>SUM(G7:I7)+Tabla2[[#This Row],[Empresas y Empleados sin claficar]]</f>
        <v>1299087</v>
      </c>
      <c r="K7" s="1098">
        <f>+Tabla2[[#This Row],[Empresas Pendiente en Clasificar]]</f>
        <v>0</v>
      </c>
      <c r="L7" s="1101">
        <f t="shared" si="1"/>
        <v>29.405079336336268</v>
      </c>
      <c r="M7" s="1096"/>
    </row>
    <row r="8" spans="1:13" s="353" customFormat="1" ht="12.75" customHeight="1">
      <c r="A8" s="827" t="s">
        <v>195</v>
      </c>
      <c r="B8" s="1093">
        <v>46674</v>
      </c>
      <c r="C8" s="1093">
        <v>469</v>
      </c>
      <c r="D8" s="1093">
        <v>79</v>
      </c>
      <c r="E8" s="1094"/>
      <c r="F8" s="1100">
        <f t="shared" si="0"/>
        <v>47222</v>
      </c>
      <c r="G8" s="1097">
        <v>996469</v>
      </c>
      <c r="H8" s="1097">
        <v>142319</v>
      </c>
      <c r="I8" s="1097">
        <v>225133</v>
      </c>
      <c r="J8" s="1100">
        <f>SUM(G8:I8)+Tabla2[[#This Row],[Empresas y Empleados sin claficar]]</f>
        <v>1363921</v>
      </c>
      <c r="K8" s="1098">
        <f>+Tabla2[[#This Row],[Empresas Pendiente en Clasificar]]</f>
        <v>0</v>
      </c>
      <c r="L8" s="1101">
        <f t="shared" si="1"/>
        <v>28.883168861971114</v>
      </c>
      <c r="M8" s="1096"/>
    </row>
    <row r="9" spans="1:13" s="353" customFormat="1" ht="12.75" customHeight="1">
      <c r="A9" s="827" t="s">
        <v>196</v>
      </c>
      <c r="B9" s="1093">
        <v>50784</v>
      </c>
      <c r="C9" s="1093">
        <v>488</v>
      </c>
      <c r="D9" s="1093">
        <v>79</v>
      </c>
      <c r="E9" s="1094"/>
      <c r="F9" s="1100">
        <f t="shared" si="0"/>
        <v>51351</v>
      </c>
      <c r="G9" s="1097">
        <v>1035050</v>
      </c>
      <c r="H9" s="1097">
        <v>156354</v>
      </c>
      <c r="I9" s="1097">
        <v>236498</v>
      </c>
      <c r="J9" s="1100">
        <f>SUM(G9:I9)+Tabla2[[#This Row],[Empresas y Empleados sin claficar]]</f>
        <v>1427902</v>
      </c>
      <c r="K9" s="1098">
        <f>+Tabla2[[#This Row],[Empresas Pendiente en Clasificar]]</f>
        <v>0</v>
      </c>
      <c r="L9" s="1101">
        <f t="shared" si="1"/>
        <v>27.806702887967127</v>
      </c>
      <c r="M9" s="1096"/>
    </row>
    <row r="10" spans="1:13" s="353" customFormat="1" ht="12.75" customHeight="1">
      <c r="A10" s="827" t="s">
        <v>197</v>
      </c>
      <c r="B10" s="1093">
        <v>58768</v>
      </c>
      <c r="C10" s="1093">
        <v>489</v>
      </c>
      <c r="D10" s="1093">
        <v>78</v>
      </c>
      <c r="E10" s="1094"/>
      <c r="F10" s="1100">
        <f t="shared" si="0"/>
        <v>59335</v>
      </c>
      <c r="G10" s="1097">
        <v>1110841</v>
      </c>
      <c r="H10" s="1097">
        <v>166811</v>
      </c>
      <c r="I10" s="1097">
        <v>249006</v>
      </c>
      <c r="J10" s="1100">
        <f>SUM(G10:I10)+Tabla2[[#This Row],[Empresas y Empleados sin claficar]]</f>
        <v>1526658</v>
      </c>
      <c r="K10" s="1098">
        <f>+Tabla2[[#This Row],[Empresas Pendiente en Clasificar]]</f>
        <v>0</v>
      </c>
      <c r="L10" s="1101">
        <f t="shared" si="1"/>
        <v>25.729468273363107</v>
      </c>
      <c r="M10" s="1096"/>
    </row>
    <row r="11" spans="1:13" s="353" customFormat="1" ht="12.75" customHeight="1">
      <c r="A11" s="827" t="s">
        <v>198</v>
      </c>
      <c r="B11" s="1093">
        <v>65073</v>
      </c>
      <c r="C11" s="1093">
        <v>519</v>
      </c>
      <c r="D11" s="1093">
        <v>74</v>
      </c>
      <c r="E11" s="1094"/>
      <c r="F11" s="1100">
        <f t="shared" si="0"/>
        <v>65666</v>
      </c>
      <c r="G11" s="1097">
        <v>1193568</v>
      </c>
      <c r="H11" s="1097">
        <v>176595</v>
      </c>
      <c r="I11" s="1097">
        <v>281039</v>
      </c>
      <c r="J11" s="1100">
        <f>SUM(G11:I11)+Tabla2[[#This Row],[Empresas y Empleados sin claficar]]</f>
        <v>1651202</v>
      </c>
      <c r="K11" s="1098">
        <f>+Tabla2[[#This Row],[Empresas Pendiente en Clasificar]]</f>
        <v>0</v>
      </c>
      <c r="L11" s="1101">
        <f t="shared" si="1"/>
        <v>25.145463405719855</v>
      </c>
      <c r="M11" s="1096"/>
    </row>
    <row r="12" spans="1:13" s="353" customFormat="1" ht="12.75" customHeight="1">
      <c r="A12" s="827" t="s">
        <v>199</v>
      </c>
      <c r="B12" s="1093">
        <v>69404</v>
      </c>
      <c r="C12" s="1093">
        <v>542</v>
      </c>
      <c r="D12" s="1093">
        <v>73</v>
      </c>
      <c r="E12" s="1094"/>
      <c r="F12" s="1100">
        <f t="shared" si="0"/>
        <v>70019</v>
      </c>
      <c r="G12" s="1097">
        <v>1268556</v>
      </c>
      <c r="H12" s="1097">
        <v>189220</v>
      </c>
      <c r="I12" s="1097">
        <v>301682</v>
      </c>
      <c r="J12" s="1100">
        <f>SUM(G12:I12)+Tabla2[[#This Row],[Empresas y Empleados sin claficar]]</f>
        <v>1759458</v>
      </c>
      <c r="K12" s="1098">
        <f>+Tabla2[[#This Row],[Empresas Pendiente en Clasificar]]</f>
        <v>0</v>
      </c>
      <c r="L12" s="1101">
        <f t="shared" si="1"/>
        <v>25.128293748839599</v>
      </c>
      <c r="M12" s="1096"/>
    </row>
    <row r="13" spans="1:13" s="353" customFormat="1" ht="12.75" customHeight="1">
      <c r="A13" s="827" t="s">
        <v>200</v>
      </c>
      <c r="B13" s="1093">
        <v>74225</v>
      </c>
      <c r="C13" s="1093">
        <v>524</v>
      </c>
      <c r="D13" s="1093">
        <v>73</v>
      </c>
      <c r="E13" s="1094"/>
      <c r="F13" s="1100">
        <f t="shared" si="0"/>
        <v>74822</v>
      </c>
      <c r="G13" s="1097">
        <v>1365808</v>
      </c>
      <c r="H13" s="1097">
        <v>234553</v>
      </c>
      <c r="I13" s="1097">
        <v>287877</v>
      </c>
      <c r="J13" s="1100">
        <f>SUM(G13:I13)+Tabla2[[#This Row],[Empresas y Empleados sin claficar]]</f>
        <v>1888238</v>
      </c>
      <c r="K13" s="1098">
        <f>+Tabla2[[#This Row],[Empresas Pendiente en Clasificar]]</f>
        <v>0</v>
      </c>
      <c r="L13" s="1101">
        <f t="shared" si="1"/>
        <v>25.236401058512204</v>
      </c>
      <c r="M13" s="1096"/>
    </row>
    <row r="14" spans="1:13" s="353" customFormat="1" ht="12.75" customHeight="1">
      <c r="A14" s="827" t="s">
        <v>201</v>
      </c>
      <c r="B14" s="1093">
        <v>78962</v>
      </c>
      <c r="C14" s="1093">
        <v>564</v>
      </c>
      <c r="D14" s="1093">
        <v>76</v>
      </c>
      <c r="E14" s="1094"/>
      <c r="F14" s="1100">
        <f t="shared" si="0"/>
        <v>79602</v>
      </c>
      <c r="G14" s="1097">
        <v>1446555</v>
      </c>
      <c r="H14" s="1097">
        <v>281553</v>
      </c>
      <c r="I14" s="1097">
        <v>322214</v>
      </c>
      <c r="J14" s="1100">
        <f>SUM(G14:I14)+Tabla2[[#This Row],[Empresas y Empleados sin claficar]]</f>
        <v>2050322</v>
      </c>
      <c r="K14" s="1098">
        <f>+Tabla2[[#This Row],[Empresas Pendiente en Clasificar]]</f>
        <v>0</v>
      </c>
      <c r="L14" s="1101">
        <f t="shared" si="1"/>
        <v>25.757166905354136</v>
      </c>
      <c r="M14" s="1096"/>
    </row>
    <row r="15" spans="1:13" s="353" customFormat="1" ht="12.75" customHeight="1">
      <c r="A15" s="827" t="s">
        <v>202</v>
      </c>
      <c r="B15" s="1093">
        <v>84840</v>
      </c>
      <c r="C15" s="1093">
        <v>597</v>
      </c>
      <c r="D15" s="1093">
        <v>76</v>
      </c>
      <c r="E15" s="1094"/>
      <c r="F15" s="1100">
        <f t="shared" si="0"/>
        <v>85513</v>
      </c>
      <c r="G15" s="1097">
        <v>1546593</v>
      </c>
      <c r="H15" s="1097">
        <v>294564</v>
      </c>
      <c r="I15" s="1097">
        <v>332833</v>
      </c>
      <c r="J15" s="1100">
        <f>SUM(G15:I15)+Tabla2[[#This Row],[Empresas y Empleados sin claficar]]</f>
        <v>2173990</v>
      </c>
      <c r="K15" s="1098">
        <f>+Tabla2[[#This Row],[Empresas Pendiente en Clasificar]]</f>
        <v>0</v>
      </c>
      <c r="L15" s="1101">
        <f t="shared" si="1"/>
        <v>25.422918152795482</v>
      </c>
      <c r="M15" s="1096"/>
    </row>
    <row r="16" spans="1:13" s="353" customFormat="1" ht="12.75" customHeight="1">
      <c r="A16" s="827" t="s">
        <v>203</v>
      </c>
      <c r="B16" s="1093">
        <v>90771</v>
      </c>
      <c r="C16" s="1093">
        <v>615</v>
      </c>
      <c r="D16" s="1093">
        <v>77</v>
      </c>
      <c r="E16" s="1094"/>
      <c r="F16" s="1100">
        <f t="shared" si="0"/>
        <v>91463</v>
      </c>
      <c r="G16" s="1097">
        <v>1600281</v>
      </c>
      <c r="H16" s="1097">
        <v>312660</v>
      </c>
      <c r="I16" s="1097">
        <v>342772</v>
      </c>
      <c r="J16" s="1100">
        <f>SUM(G16:I16)+Tabla2[[#This Row],[Empresas y Empleados sin claficar]]</f>
        <v>2255713</v>
      </c>
      <c r="K16" s="1098">
        <f>+Tabla2[[#This Row],[Empresas Pendiente en Clasificar]]</f>
        <v>0</v>
      </c>
      <c r="L16" s="1101">
        <f t="shared" si="1"/>
        <v>24.662573937001849</v>
      </c>
      <c r="M16" s="1096"/>
    </row>
    <row r="17" spans="1:13" s="353" customFormat="1" ht="12.75" customHeight="1">
      <c r="A17" s="827" t="s">
        <v>204</v>
      </c>
      <c r="B17" s="1093">
        <v>91648</v>
      </c>
      <c r="C17" s="1093">
        <v>599</v>
      </c>
      <c r="D17" s="1093">
        <v>76</v>
      </c>
      <c r="E17" s="1094"/>
      <c r="F17" s="1100">
        <f t="shared" si="0"/>
        <v>92323</v>
      </c>
      <c r="G17" s="1097">
        <v>1465738</v>
      </c>
      <c r="H17" s="1097">
        <v>321920</v>
      </c>
      <c r="I17" s="1097">
        <v>329392</v>
      </c>
      <c r="J17" s="1100">
        <f>SUM(G17:I17)+Tabla2[[#This Row],[Empresas y Empleados sin claficar]]</f>
        <v>2117050</v>
      </c>
      <c r="K17" s="1098">
        <f>+Tabla2[[#This Row],[Empresas Pendiente en Clasificar]]</f>
        <v>0</v>
      </c>
      <c r="L17" s="1101">
        <f t="shared" si="1"/>
        <v>22.930905624817218</v>
      </c>
      <c r="M17" s="1096"/>
    </row>
    <row r="18" spans="1:13" s="353" customFormat="1" ht="12.75" customHeight="1">
      <c r="A18" s="827" t="s">
        <v>205</v>
      </c>
      <c r="B18" s="1093">
        <v>103388</v>
      </c>
      <c r="C18" s="1093">
        <v>592</v>
      </c>
      <c r="D18" s="1093">
        <v>73</v>
      </c>
      <c r="E18" s="1093">
        <v>92</v>
      </c>
      <c r="F18" s="1100">
        <f t="shared" si="0"/>
        <v>104145</v>
      </c>
      <c r="G18" s="1097">
        <v>1659980</v>
      </c>
      <c r="H18" s="1097">
        <v>330733</v>
      </c>
      <c r="I18" s="1097">
        <v>361238</v>
      </c>
      <c r="J18" s="1100">
        <f>SUM(G18:I18)+Tabla2[[#This Row],[Empresas y Empleados sin claficar]]</f>
        <v>2352043</v>
      </c>
      <c r="K18" s="1098">
        <f>+Tabla2[[#This Row],[Empresas Pendiente en Clasificar]]</f>
        <v>92</v>
      </c>
      <c r="L18" s="1101">
        <f t="shared" si="1"/>
        <v>22.584310336550001</v>
      </c>
      <c r="M18" s="1096"/>
    </row>
    <row r="19" spans="1:13" s="353" customFormat="1" ht="12.75" customHeight="1">
      <c r="A19" s="828" t="s">
        <v>206</v>
      </c>
      <c r="B19" s="1095">
        <v>98194</v>
      </c>
      <c r="C19" s="1095">
        <v>602</v>
      </c>
      <c r="D19" s="1095">
        <v>71</v>
      </c>
      <c r="E19" s="1093">
        <v>590</v>
      </c>
      <c r="F19" s="1100">
        <f t="shared" si="0"/>
        <v>99457</v>
      </c>
      <c r="G19" s="1099">
        <v>1664403</v>
      </c>
      <c r="H19" s="1099">
        <v>367589</v>
      </c>
      <c r="I19" s="1099">
        <v>372457</v>
      </c>
      <c r="J19" s="1100">
        <f>SUM(G19:I19)+Tabla2[[#This Row],[Empresas y Empleados sin claficar]]</f>
        <v>2405039</v>
      </c>
      <c r="K19" s="1098">
        <f>+Tabla2[[#This Row],[Empresas Pendiente en Clasificar]]</f>
        <v>590</v>
      </c>
      <c r="L19" s="1101">
        <f t="shared" si="1"/>
        <v>24.181696612606451</v>
      </c>
      <c r="M19" s="1096"/>
    </row>
    <row r="20" spans="1:13" s="353" customFormat="1" ht="12.75" customHeight="1">
      <c r="A20" s="828" t="s">
        <v>207</v>
      </c>
      <c r="B20" s="1095">
        <v>104505</v>
      </c>
      <c r="C20" s="1095">
        <v>601</v>
      </c>
      <c r="D20" s="1095">
        <v>70</v>
      </c>
      <c r="E20" s="1093">
        <v>0</v>
      </c>
      <c r="F20" s="1100">
        <f>SUM(B20:E20)</f>
        <v>105176</v>
      </c>
      <c r="G20" s="1099">
        <v>1715040</v>
      </c>
      <c r="H20" s="1099">
        <v>345736</v>
      </c>
      <c r="I20" s="1099">
        <v>385192</v>
      </c>
      <c r="J20" s="1100">
        <f>SUM(G20:I20)+Tabla2[[#This Row],[Empresas y Empleados sin claficar]]</f>
        <v>2445968</v>
      </c>
      <c r="K20" s="1098">
        <f>+Tabla2[[#This Row],[Empresas Pendiente en Clasificar]]</f>
        <v>0</v>
      </c>
      <c r="L20" s="1101">
        <f t="shared" si="1"/>
        <v>23.255951928196545</v>
      </c>
      <c r="M20" s="1096"/>
    </row>
    <row r="21" spans="1:13" s="353" customFormat="1" ht="12.75" customHeight="1">
      <c r="A21" s="828" t="s">
        <v>208</v>
      </c>
      <c r="B21" s="1095">
        <v>110144</v>
      </c>
      <c r="C21" s="1095">
        <v>595</v>
      </c>
      <c r="D21" s="1095">
        <v>69</v>
      </c>
      <c r="E21" s="1093">
        <v>0</v>
      </c>
      <c r="F21" s="1100">
        <v>110808</v>
      </c>
      <c r="G21" s="1099">
        <v>1760716</v>
      </c>
      <c r="H21" s="1099">
        <v>354880</v>
      </c>
      <c r="I21" s="1099">
        <v>399945</v>
      </c>
      <c r="J21" s="1100">
        <v>2515541</v>
      </c>
      <c r="K21" s="1098">
        <v>0</v>
      </c>
      <c r="L21" s="1101">
        <v>22.701799509060717</v>
      </c>
      <c r="M21" s="1096"/>
    </row>
    <row r="22" spans="1:13" s="353" customFormat="1" ht="12.75" customHeight="1">
      <c r="A22" s="828" t="str">
        <f>+'Resumen '!O5</f>
        <v>Feb.25</v>
      </c>
      <c r="B22" s="1095">
        <f>+'Resumen '!B10</f>
        <v>110711</v>
      </c>
      <c r="C22" s="1095">
        <f>+'Resumen '!B11</f>
        <v>585</v>
      </c>
      <c r="D22" s="1095">
        <f>+'Resumen '!B12</f>
        <v>68</v>
      </c>
      <c r="E22" s="1093"/>
      <c r="F22" s="1100">
        <f>SUM(B22:E22)</f>
        <v>111364</v>
      </c>
      <c r="G22" s="1099">
        <f>+'Resumen '!D10</f>
        <v>1772840</v>
      </c>
      <c r="H22" s="1099">
        <f>+'Resumen '!D11</f>
        <v>350471</v>
      </c>
      <c r="I22" s="1099">
        <f>+'Resumen '!D12</f>
        <v>397873</v>
      </c>
      <c r="J22" s="1100">
        <f>SUM(G22:I22)+Tabla2[[#This Row],[Empresas y Empleados sin claficar]]</f>
        <v>2521184</v>
      </c>
      <c r="K22" s="1098">
        <f>+Tabla2[[#This Row],[Empresas Pendiente en Clasificar]]</f>
        <v>0</v>
      </c>
      <c r="L22" s="1101">
        <f>J22/F22</f>
        <v>22.639129341618478</v>
      </c>
      <c r="M22" s="1096"/>
    </row>
    <row r="23" spans="1:13" s="829" customFormat="1" ht="32.25" customHeight="1">
      <c r="A23" s="1348" t="s">
        <v>209</v>
      </c>
      <c r="B23" s="1349"/>
      <c r="C23" s="1349"/>
      <c r="D23" s="1349"/>
      <c r="E23" s="1349"/>
      <c r="F23" s="1349"/>
      <c r="G23" s="1349"/>
      <c r="H23" s="1349"/>
      <c r="I23" s="1349"/>
      <c r="J23" s="1349"/>
      <c r="K23" s="1349"/>
      <c r="L23" s="1349"/>
      <c r="M23" s="1096"/>
    </row>
    <row r="24" spans="1:13" ht="64.5" customHeight="1"/>
    <row r="25" spans="1:13" ht="19.5" customHeight="1"/>
    <row r="26" spans="1:13" ht="19.5" customHeight="1"/>
    <row r="27" spans="1:13" ht="19.5" customHeight="1"/>
    <row r="28" spans="1:13" ht="19.5" customHeight="1"/>
    <row r="29" spans="1:13" ht="19.5" customHeight="1"/>
    <row r="30" spans="1:13" ht="19.5" customHeight="1"/>
    <row r="31" spans="1:13" ht="19.5" customHeight="1"/>
    <row r="32" spans="1:13" ht="19.5" customHeight="1"/>
    <row r="33" ht="51" customHeight="1"/>
    <row r="34" ht="37.5" customHeight="1"/>
    <row r="35" ht="19.5" customHeight="1"/>
    <row r="36" ht="19.5" customHeight="1"/>
    <row r="37" ht="19.5" customHeight="1"/>
    <row r="38" ht="19.5" customHeight="1"/>
    <row r="39" ht="19.5" customHeight="1"/>
    <row r="40" ht="19.5" customHeight="1"/>
  </sheetData>
  <mergeCells count="3">
    <mergeCell ref="A2:L2"/>
    <mergeCell ref="A1:L1"/>
    <mergeCell ref="A23:L23"/>
  </mergeCells>
  <conditionalFormatting sqref="B17:D22 G17:I22">
    <cfRule type="cellIs" dxfId="692" priority="3" operator="equal">
      <formula>0</formula>
    </cfRule>
  </conditionalFormatting>
  <pageMargins left="0.70866141732283472" right="0.70866141732283472" top="0.52" bottom="0.41" header="0.31496062992125984" footer="0.31496062992125984"/>
  <pageSetup scale="70" orientation="landscape"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3">
    <tabColor theme="9" tint="-0.499984740745262"/>
    <pageSetUpPr fitToPage="1"/>
  </sheetPr>
  <dimension ref="A1:S50"/>
  <sheetViews>
    <sheetView showGridLines="0" view="pageBreakPreview" topLeftCell="A29" zoomScale="40" zoomScaleNormal="85" zoomScaleSheetLayoutView="40" workbookViewId="0">
      <selection activeCell="K32" sqref="K32"/>
    </sheetView>
  </sheetViews>
  <sheetFormatPr defaultColWidth="11.42578125" defaultRowHeight="13.5" customHeight="1"/>
  <cols>
    <col min="1" max="1" width="26.140625" style="18" customWidth="1"/>
    <col min="2" max="2" width="20.85546875" style="18" customWidth="1"/>
    <col min="3" max="3" width="22.5703125" style="18" customWidth="1"/>
    <col min="4" max="4" width="21" style="18" customWidth="1"/>
    <col min="5" max="5" width="23.85546875" style="18" customWidth="1"/>
    <col min="6" max="7" width="29.5703125" style="18" customWidth="1"/>
    <col min="8" max="8" width="21.42578125" style="18" customWidth="1"/>
    <col min="9" max="9" width="44.140625" style="18" customWidth="1"/>
    <col min="10" max="10" width="2.7109375" style="18" customWidth="1"/>
    <col min="11" max="11" width="25" style="898" customWidth="1"/>
    <col min="12" max="16384" width="11.42578125" style="18"/>
  </cols>
  <sheetData>
    <row r="1" spans="1:11" ht="68.25" customHeight="1">
      <c r="A1" s="1351" t="s">
        <v>210</v>
      </c>
      <c r="B1" s="1351"/>
      <c r="C1" s="1351"/>
      <c r="D1" s="1351"/>
      <c r="E1" s="1351"/>
      <c r="F1" s="1351"/>
      <c r="G1" s="1351"/>
      <c r="H1" s="1351"/>
      <c r="I1" s="1351"/>
    </row>
    <row r="2" spans="1:11" ht="28.5" customHeight="1">
      <c r="A2" s="1352" t="str">
        <f>+'Resumen '!O3</f>
        <v>Período: Febrero 2025</v>
      </c>
      <c r="B2" s="1352"/>
      <c r="C2" s="1352"/>
      <c r="D2" s="1352"/>
      <c r="E2" s="1352"/>
      <c r="F2" s="1352"/>
      <c r="G2" s="1352"/>
      <c r="H2" s="1352"/>
      <c r="I2" s="1352"/>
    </row>
    <row r="3" spans="1:11" ht="16.5" customHeight="1">
      <c r="A3" s="1350"/>
      <c r="B3" s="1350"/>
      <c r="C3" s="1350"/>
      <c r="D3" s="1350"/>
      <c r="E3" s="1350"/>
      <c r="F3" s="1350"/>
      <c r="G3" s="1350"/>
      <c r="H3" s="1350"/>
      <c r="I3" s="1350"/>
    </row>
    <row r="4" spans="1:11" s="61" customFormat="1" ht="49.5" customHeight="1">
      <c r="A4" s="605" t="s">
        <v>211</v>
      </c>
      <c r="B4" s="606" t="s">
        <v>212</v>
      </c>
      <c r="C4" s="606" t="s">
        <v>213</v>
      </c>
      <c r="D4" s="606" t="s">
        <v>214</v>
      </c>
      <c r="E4" s="607" t="s">
        <v>215</v>
      </c>
      <c r="F4" s="59"/>
      <c r="G4" s="59"/>
      <c r="H4" s="59"/>
      <c r="I4" s="59"/>
      <c r="J4" s="60"/>
      <c r="K4" s="899"/>
    </row>
    <row r="5" spans="1:11" ht="19.5" customHeight="1">
      <c r="A5" s="608" t="s">
        <v>216</v>
      </c>
      <c r="B5" s="609">
        <f>+'Resumen '!L53</f>
        <v>68914</v>
      </c>
      <c r="C5" s="610">
        <f t="shared" ref="C5:C13" si="0">+B5/$B$14</f>
        <v>0.61881757120793079</v>
      </c>
      <c r="D5" s="609">
        <f>+'Resumen '!M53</f>
        <v>172189</v>
      </c>
      <c r="E5" s="611">
        <f>+D5/$D$14</f>
        <v>6.8296879561348958E-2</v>
      </c>
      <c r="F5" s="31"/>
      <c r="G5" s="31"/>
      <c r="H5" s="31"/>
      <c r="I5" s="31"/>
      <c r="J5" s="52"/>
    </row>
    <row r="6" spans="1:11" ht="19.5" customHeight="1">
      <c r="A6" s="608" t="s">
        <v>217</v>
      </c>
      <c r="B6" s="609">
        <f>+'Resumen '!L54</f>
        <v>19283</v>
      </c>
      <c r="C6" s="612">
        <f t="shared" si="0"/>
        <v>0.17315290399051758</v>
      </c>
      <c r="D6" s="609">
        <f>+'Resumen '!M54</f>
        <v>146301</v>
      </c>
      <c r="E6" s="613">
        <f t="shared" ref="E6:E12" si="1">+D6/$D$14</f>
        <v>5.8028688108444283E-2</v>
      </c>
      <c r="F6" s="31"/>
      <c r="G6" s="31"/>
      <c r="H6" s="31"/>
      <c r="I6" s="31"/>
      <c r="J6" s="52"/>
    </row>
    <row r="7" spans="1:11" ht="19.5" customHeight="1">
      <c r="A7" s="608" t="s">
        <v>218</v>
      </c>
      <c r="B7" s="609">
        <f>+'Resumen '!L55</f>
        <v>11152</v>
      </c>
      <c r="C7" s="612">
        <f t="shared" si="0"/>
        <v>0.10014008117524514</v>
      </c>
      <c r="D7" s="609">
        <f>+'Resumen '!M55</f>
        <v>160749</v>
      </c>
      <c r="E7" s="613">
        <f t="shared" si="1"/>
        <v>6.3759328950207528E-2</v>
      </c>
      <c r="H7" s="31"/>
      <c r="I7" s="31"/>
      <c r="J7" s="52"/>
    </row>
    <row r="8" spans="1:11" ht="19.5" customHeight="1">
      <c r="A8" s="608" t="s">
        <v>219</v>
      </c>
      <c r="B8" s="609">
        <f>+'Resumen '!L56</f>
        <v>7589</v>
      </c>
      <c r="C8" s="612">
        <f t="shared" si="0"/>
        <v>6.8145899931755322E-2</v>
      </c>
      <c r="D8" s="609">
        <f>+'Resumen '!M56</f>
        <v>239940</v>
      </c>
      <c r="E8" s="613">
        <f t="shared" si="1"/>
        <v>9.5169571122139446E-2</v>
      </c>
      <c r="F8" s="53"/>
      <c r="G8" s="53"/>
      <c r="H8" s="53"/>
      <c r="I8" s="53"/>
      <c r="J8" s="52"/>
    </row>
    <row r="9" spans="1:11" ht="19.5" customHeight="1">
      <c r="A9" s="608" t="s">
        <v>220</v>
      </c>
      <c r="B9" s="609">
        <f>+'Resumen '!L57</f>
        <v>2086</v>
      </c>
      <c r="C9" s="612">
        <f t="shared" si="0"/>
        <v>1.8731367407779892E-2</v>
      </c>
      <c r="D9" s="609">
        <f>+'Resumen '!M57</f>
        <v>146899</v>
      </c>
      <c r="E9" s="613">
        <f t="shared" si="1"/>
        <v>5.8265878254026682E-2</v>
      </c>
      <c r="F9" s="54"/>
      <c r="G9" s="54"/>
      <c r="H9" s="54"/>
      <c r="I9" s="54"/>
      <c r="J9" s="52"/>
    </row>
    <row r="10" spans="1:11" ht="19.5" customHeight="1">
      <c r="A10" s="608" t="s">
        <v>221</v>
      </c>
      <c r="B10" s="609">
        <f>+'Resumen '!L58</f>
        <v>1792</v>
      </c>
      <c r="C10" s="612">
        <f t="shared" si="0"/>
        <v>1.6091376028159909E-2</v>
      </c>
      <c r="D10" s="609">
        <f>+'Resumen '!M58</f>
        <v>373871</v>
      </c>
      <c r="E10" s="613">
        <f t="shared" si="1"/>
        <v>0.14829183431276732</v>
      </c>
      <c r="F10" s="31"/>
      <c r="G10" s="31"/>
      <c r="H10" s="31"/>
      <c r="I10" s="31"/>
      <c r="J10" s="52"/>
    </row>
    <row r="11" spans="1:11" ht="19.5" customHeight="1">
      <c r="A11" s="608" t="s">
        <v>222</v>
      </c>
      <c r="B11" s="609">
        <f>+'Resumen '!L59</f>
        <v>269</v>
      </c>
      <c r="C11" s="612">
        <f t="shared" si="0"/>
        <v>2.4155023167271293E-3</v>
      </c>
      <c r="D11" s="609">
        <f>+'Resumen '!M59</f>
        <v>192650</v>
      </c>
      <c r="E11" s="613">
        <f t="shared" si="1"/>
        <v>7.6412510947237486E-2</v>
      </c>
      <c r="F11" s="31"/>
      <c r="G11" s="31"/>
      <c r="H11" s="31"/>
      <c r="I11" s="31"/>
      <c r="J11" s="52"/>
    </row>
    <row r="12" spans="1:11" ht="19.5" customHeight="1">
      <c r="A12" s="608" t="s">
        <v>223</v>
      </c>
      <c r="B12" s="609">
        <f>+'Resumen '!L60</f>
        <v>270</v>
      </c>
      <c r="C12" s="612">
        <f t="shared" si="0"/>
        <v>2.4244818792428435E-3</v>
      </c>
      <c r="D12" s="609">
        <f>+'Resumen '!M60</f>
        <v>623775</v>
      </c>
      <c r="E12" s="613">
        <f t="shared" si="1"/>
        <v>0.2474135168238415</v>
      </c>
      <c r="J12" s="54"/>
    </row>
    <row r="13" spans="1:11" ht="19.5" customHeight="1">
      <c r="A13" s="608" t="s">
        <v>224</v>
      </c>
      <c r="B13" s="609">
        <f>+'Resumen '!L61</f>
        <v>9</v>
      </c>
      <c r="C13" s="612">
        <f t="shared" si="0"/>
        <v>8.0816062641428103E-5</v>
      </c>
      <c r="D13" s="609">
        <f>+'Resumen '!M61</f>
        <v>464810</v>
      </c>
      <c r="E13" s="613">
        <f>+D13/$D$14</f>
        <v>0.18436179191998681</v>
      </c>
      <c r="F13" s="18" t="s">
        <v>1</v>
      </c>
      <c r="J13" s="52"/>
    </row>
    <row r="14" spans="1:11" ht="22.5" customHeight="1">
      <c r="A14" s="614" t="s">
        <v>225</v>
      </c>
      <c r="B14" s="615">
        <f>SUM(B5:B13)</f>
        <v>111364</v>
      </c>
      <c r="C14" s="616">
        <f>SUM(C5:C13)</f>
        <v>1</v>
      </c>
      <c r="D14" s="615">
        <f>SUM(D5:D13)</f>
        <v>2521184</v>
      </c>
      <c r="E14" s="617">
        <f>SUM(E5:E13)</f>
        <v>1</v>
      </c>
      <c r="J14" s="52"/>
    </row>
    <row r="16" spans="1:11" ht="23.25"/>
    <row r="17" spans="11:19" ht="23.25"/>
    <row r="25" spans="11:19" ht="13.5" customHeight="1">
      <c r="K25" s="1133"/>
      <c r="L25" s="1133"/>
      <c r="M25" s="1133"/>
      <c r="N25" s="1133"/>
      <c r="O25" s="1133"/>
      <c r="P25" s="1133"/>
      <c r="Q25" s="1133"/>
      <c r="R25" s="1133"/>
      <c r="S25" s="1133"/>
    </row>
    <row r="26" spans="11:19" ht="13.5" customHeight="1">
      <c r="K26" s="1133"/>
      <c r="L26" s="1133"/>
      <c r="M26" s="1133"/>
      <c r="N26" s="1133"/>
      <c r="O26" s="1133"/>
      <c r="P26" s="1133"/>
      <c r="Q26" s="1133"/>
      <c r="R26" s="1133"/>
      <c r="S26" s="1133"/>
    </row>
    <row r="27" spans="11:19" ht="13.5" customHeight="1">
      <c r="K27" s="1133"/>
      <c r="L27" s="1133"/>
      <c r="M27" s="1133"/>
      <c r="N27" s="1133"/>
      <c r="O27" s="1133"/>
      <c r="P27" s="1133"/>
      <c r="Q27" s="1133"/>
      <c r="R27" s="1133"/>
      <c r="S27" s="1133"/>
    </row>
    <row r="28" spans="11:19" ht="13.5" customHeight="1">
      <c r="K28" s="1133"/>
      <c r="L28" s="1133"/>
      <c r="M28" s="1133"/>
      <c r="N28" s="1133"/>
      <c r="O28" s="1133"/>
      <c r="P28" s="1133"/>
      <c r="Q28" s="1133"/>
      <c r="R28" s="1133"/>
      <c r="S28" s="1133"/>
    </row>
    <row r="29" spans="11:19" ht="13.5" customHeight="1">
      <c r="K29" s="1133"/>
      <c r="L29" s="1133"/>
      <c r="M29" s="1133"/>
      <c r="N29" s="1133"/>
      <c r="O29" s="1133"/>
      <c r="P29" s="1133"/>
      <c r="Q29" s="1133"/>
      <c r="R29" s="1133"/>
      <c r="S29" s="1133"/>
    </row>
    <row r="30" spans="11:19" ht="13.5" customHeight="1">
      <c r="K30" s="1133"/>
      <c r="L30" s="1133"/>
      <c r="M30" s="1133"/>
      <c r="N30" s="1133"/>
      <c r="O30" s="1133"/>
      <c r="P30" s="1133"/>
      <c r="Q30" s="1133"/>
      <c r="R30" s="1133"/>
      <c r="S30" s="1133"/>
    </row>
    <row r="31" spans="11:19" ht="13.5" customHeight="1">
      <c r="K31" s="1133"/>
      <c r="L31" s="1133"/>
      <c r="M31" s="1133"/>
      <c r="N31" s="1133"/>
      <c r="O31" s="1133"/>
      <c r="P31" s="1133"/>
      <c r="Q31" s="1133"/>
      <c r="R31" s="1133"/>
      <c r="S31" s="1133"/>
    </row>
    <row r="32" spans="11:19" ht="13.5" customHeight="1">
      <c r="K32" s="1133"/>
      <c r="L32" s="1133"/>
      <c r="M32" s="1133"/>
      <c r="N32" s="1133"/>
      <c r="O32" s="1133"/>
      <c r="P32" s="1133"/>
      <c r="Q32" s="1133"/>
      <c r="R32" s="1133"/>
      <c r="S32" s="1133"/>
    </row>
    <row r="33" spans="11:19" ht="47.25" customHeight="1">
      <c r="K33" s="1133"/>
      <c r="L33" s="1133"/>
      <c r="M33" s="1133"/>
      <c r="N33" s="1133"/>
      <c r="O33" s="1133"/>
      <c r="P33" s="1133"/>
      <c r="Q33" s="1133"/>
      <c r="R33" s="1133"/>
      <c r="S33" s="1133"/>
    </row>
    <row r="34" spans="11:19" ht="13.5" customHeight="1">
      <c r="K34" s="1133"/>
      <c r="L34" s="1133"/>
      <c r="M34" s="1133"/>
      <c r="N34" s="1133"/>
      <c r="O34" s="1133"/>
      <c r="P34" s="1133"/>
      <c r="Q34" s="1133"/>
      <c r="R34" s="1133"/>
      <c r="S34" s="1133"/>
    </row>
    <row r="35" spans="11:19" ht="13.5" customHeight="1">
      <c r="K35" s="1133"/>
      <c r="L35" s="1133"/>
      <c r="M35" s="1133"/>
      <c r="N35" s="1133"/>
      <c r="O35" s="1133"/>
      <c r="P35" s="1133"/>
      <c r="Q35" s="1133"/>
      <c r="R35" s="1133"/>
      <c r="S35" s="1133"/>
    </row>
    <row r="36" spans="11:19" ht="13.5" customHeight="1">
      <c r="K36" s="1133"/>
      <c r="L36" s="1133"/>
      <c r="M36" s="1133"/>
      <c r="N36" s="1133"/>
      <c r="O36" s="1133"/>
      <c r="P36" s="1133"/>
      <c r="Q36" s="1133"/>
      <c r="R36" s="1133"/>
      <c r="S36" s="1133"/>
    </row>
    <row r="37" spans="11:19" ht="13.5" customHeight="1">
      <c r="K37" s="1133"/>
      <c r="L37" s="1133"/>
      <c r="M37" s="1133"/>
      <c r="N37" s="1133"/>
      <c r="O37" s="1133"/>
      <c r="P37" s="1133"/>
      <c r="Q37" s="1133"/>
      <c r="R37" s="1133"/>
      <c r="S37" s="1133"/>
    </row>
    <row r="38" spans="11:19" ht="13.5" customHeight="1">
      <c r="K38" s="1133"/>
      <c r="L38" s="1133"/>
      <c r="M38" s="1133"/>
      <c r="N38" s="1133"/>
      <c r="O38" s="1133"/>
      <c r="P38" s="1133"/>
      <c r="Q38" s="1133"/>
      <c r="R38" s="1133"/>
      <c r="S38" s="1133"/>
    </row>
    <row r="39" spans="11:19" ht="13.5" customHeight="1">
      <c r="K39" s="1133"/>
      <c r="L39" s="1133"/>
      <c r="M39" s="1133"/>
      <c r="N39" s="1133"/>
      <c r="O39" s="1133"/>
      <c r="P39" s="1133"/>
      <c r="Q39" s="1133"/>
      <c r="R39" s="1133"/>
      <c r="S39" s="1133"/>
    </row>
    <row r="40" spans="11:19" ht="13.5" customHeight="1">
      <c r="K40" s="1133"/>
      <c r="L40" s="1133"/>
      <c r="M40" s="1133"/>
      <c r="N40" s="1133"/>
      <c r="O40" s="1133"/>
      <c r="P40" s="1133"/>
      <c r="Q40" s="1133"/>
      <c r="R40" s="1133"/>
      <c r="S40" s="1133"/>
    </row>
    <row r="41" spans="11:19" ht="13.5" customHeight="1">
      <c r="K41" s="1133"/>
      <c r="L41" s="1133"/>
      <c r="M41" s="1133"/>
      <c r="N41" s="1133"/>
      <c r="O41" s="1133"/>
      <c r="P41" s="1133"/>
      <c r="Q41" s="1133"/>
      <c r="R41" s="1133"/>
      <c r="S41" s="1133"/>
    </row>
    <row r="42" spans="11:19" ht="13.5" customHeight="1">
      <c r="K42" s="1133"/>
      <c r="L42" s="1133"/>
      <c r="M42" s="1133"/>
      <c r="N42" s="1133"/>
      <c r="O42" s="1133"/>
      <c r="P42" s="1133"/>
      <c r="Q42" s="1133"/>
      <c r="R42" s="1133"/>
      <c r="S42" s="1133"/>
    </row>
    <row r="43" spans="11:19" ht="13.5" customHeight="1">
      <c r="K43" s="1133"/>
      <c r="L43" s="1133"/>
      <c r="M43" s="1133"/>
      <c r="N43" s="1133"/>
      <c r="O43" s="1133"/>
      <c r="P43" s="1133"/>
      <c r="Q43" s="1133"/>
      <c r="R43" s="1133"/>
      <c r="S43" s="1133"/>
    </row>
    <row r="44" spans="11:19" ht="13.5" customHeight="1">
      <c r="K44" s="1133"/>
      <c r="L44" s="1133"/>
      <c r="M44" s="1133"/>
      <c r="N44" s="1133"/>
      <c r="O44" s="1133"/>
      <c r="P44" s="1133"/>
      <c r="Q44" s="1133"/>
      <c r="R44" s="1133"/>
      <c r="S44" s="1133"/>
    </row>
    <row r="45" spans="11:19" ht="13.5" customHeight="1">
      <c r="K45" s="1133"/>
      <c r="L45" s="1133"/>
      <c r="M45" s="1133"/>
      <c r="N45" s="1133"/>
      <c r="O45" s="1133"/>
      <c r="P45" s="1133"/>
      <c r="Q45" s="1133"/>
      <c r="R45" s="1133"/>
      <c r="S45" s="1133"/>
    </row>
    <row r="46" spans="11:19" ht="13.5" customHeight="1">
      <c r="K46" s="1133"/>
      <c r="L46" s="1133"/>
      <c r="M46" s="1133"/>
      <c r="N46" s="1133"/>
      <c r="O46" s="1133"/>
      <c r="P46" s="1133"/>
      <c r="Q46" s="1133"/>
      <c r="R46" s="1133"/>
      <c r="S46" s="1133"/>
    </row>
    <row r="47" spans="11:19" ht="13.5" customHeight="1">
      <c r="K47" s="1133"/>
      <c r="L47" s="1133"/>
      <c r="M47" s="1133"/>
      <c r="N47" s="1133"/>
      <c r="O47" s="1133"/>
      <c r="P47" s="1133"/>
      <c r="Q47" s="1133"/>
      <c r="R47" s="1133"/>
      <c r="S47" s="1133"/>
    </row>
    <row r="48" spans="11:19" ht="13.5" customHeight="1">
      <c r="K48" s="1133"/>
      <c r="L48" s="1133"/>
      <c r="M48" s="1133"/>
      <c r="N48" s="1133"/>
      <c r="O48" s="1133"/>
      <c r="P48" s="1133"/>
      <c r="Q48" s="1133"/>
      <c r="R48" s="1133"/>
      <c r="S48" s="1133"/>
    </row>
    <row r="49" spans="11:19" ht="13.5" customHeight="1">
      <c r="K49" s="1133"/>
      <c r="L49" s="1133"/>
      <c r="M49" s="1133"/>
      <c r="N49" s="1133"/>
      <c r="O49" s="1133"/>
      <c r="P49" s="1133"/>
      <c r="Q49" s="1133"/>
      <c r="R49" s="1133"/>
      <c r="S49" s="1133"/>
    </row>
    <row r="50" spans="11:19" ht="13.5" customHeight="1">
      <c r="K50" s="1133"/>
      <c r="L50" s="1133"/>
      <c r="M50" s="1133"/>
      <c r="N50" s="1133"/>
      <c r="O50" s="1133"/>
      <c r="P50" s="1133"/>
      <c r="Q50" s="1133"/>
      <c r="R50" s="1133"/>
      <c r="S50" s="1133"/>
    </row>
  </sheetData>
  <mergeCells count="3">
    <mergeCell ref="A3:I3"/>
    <mergeCell ref="A1:I1"/>
    <mergeCell ref="A2:I2"/>
  </mergeCells>
  <conditionalFormatting sqref="A4:E10 B6:B13 D6:D13">
    <cfRule type="cellIs" dxfId="674" priority="1" operator="equal">
      <formula>0</formula>
    </cfRule>
  </conditionalFormatting>
  <conditionalFormatting sqref="B5:E13">
    <cfRule type="cellIs" dxfId="673" priority="2" operator="equal">
      <formula>0</formula>
    </cfRule>
  </conditionalFormatting>
  <pageMargins left="0.70866141732283472" right="0.70866141732283472" top="0.34" bottom="0.33" header="0.31496062992125984" footer="0.31496062992125984"/>
  <pageSetup paperSize="119" scale="51" orientation="landscape"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6">
    <tabColor theme="8" tint="-0.249977111117893"/>
    <pageSetUpPr fitToPage="1"/>
  </sheetPr>
  <dimension ref="A1"/>
  <sheetViews>
    <sheetView showGridLines="0" view="pageBreakPreview" topLeftCell="A3" zoomScale="85" zoomScaleNormal="100" zoomScaleSheetLayoutView="85" workbookViewId="0">
      <selection activeCell="S42" sqref="S42"/>
    </sheetView>
  </sheetViews>
  <sheetFormatPr defaultColWidth="11.42578125" defaultRowHeight="15"/>
  <cols>
    <col min="7" max="7" width="13.42578125" customWidth="1"/>
    <col min="8" max="11" width="15" customWidth="1"/>
  </cols>
  <sheetData/>
  <pageMargins left="0.70866141732283472" right="0.70866141732283472" top="0.74803149606299213" bottom="0.74803149606299213" header="0.31496062992125984" footer="0.31496062992125984"/>
  <pageSetup paperSize="119" scale="7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7">
    <tabColor theme="8" tint="-0.249977111117893"/>
    <pageSetUpPr fitToPage="1"/>
  </sheetPr>
  <dimension ref="A5:M43"/>
  <sheetViews>
    <sheetView showGridLines="0" view="pageBreakPreview" zoomScale="55" zoomScaleNormal="100" zoomScaleSheetLayoutView="55" workbookViewId="0">
      <selection activeCell="B49" sqref="B49"/>
    </sheetView>
  </sheetViews>
  <sheetFormatPr defaultColWidth="11.42578125" defaultRowHeight="18"/>
  <cols>
    <col min="1" max="1" width="11.42578125" style="254"/>
    <col min="2" max="5" width="26.140625" style="259" customWidth="1"/>
    <col min="6" max="6" width="33" style="259" customWidth="1"/>
    <col min="7" max="13" width="19.42578125" style="259" customWidth="1"/>
    <col min="14" max="16384" width="11.42578125" style="254"/>
  </cols>
  <sheetData>
    <row r="5" spans="1:13" ht="24.75" customHeight="1"/>
    <row r="6" spans="1:13" ht="409.5" customHeight="1">
      <c r="A6" s="1353" t="s">
        <v>226</v>
      </c>
      <c r="B6" s="1353"/>
      <c r="C6" s="1353"/>
      <c r="D6" s="1353"/>
      <c r="E6" s="1353"/>
      <c r="F6" s="1353"/>
      <c r="G6" s="1353"/>
      <c r="H6" s="1353"/>
      <c r="I6" s="1353"/>
      <c r="J6" s="1353"/>
      <c r="K6" s="1353"/>
      <c r="L6" s="1353"/>
      <c r="M6" s="1353"/>
    </row>
    <row r="7" spans="1:13" ht="14.25">
      <c r="A7" s="1353"/>
      <c r="B7" s="1353"/>
      <c r="C7" s="1353"/>
      <c r="D7" s="1353"/>
      <c r="E7" s="1353"/>
      <c r="F7" s="1353"/>
      <c r="G7" s="1353"/>
      <c r="H7" s="1353"/>
      <c r="I7" s="1353"/>
      <c r="J7" s="1353"/>
      <c r="K7" s="1353"/>
      <c r="L7" s="1353"/>
      <c r="M7" s="1353"/>
    </row>
    <row r="8" spans="1:13" ht="14.25">
      <c r="A8" s="1353"/>
      <c r="B8" s="1353"/>
      <c r="C8" s="1353"/>
      <c r="D8" s="1353"/>
      <c r="E8" s="1353"/>
      <c r="F8" s="1353"/>
      <c r="G8" s="1353"/>
      <c r="H8" s="1353"/>
      <c r="I8" s="1353"/>
      <c r="J8" s="1353"/>
      <c r="K8" s="1353"/>
      <c r="L8" s="1353"/>
      <c r="M8" s="1353"/>
    </row>
    <row r="9" spans="1:13" ht="14.25">
      <c r="A9" s="1353"/>
      <c r="B9" s="1353"/>
      <c r="C9" s="1353"/>
      <c r="D9" s="1353"/>
      <c r="E9" s="1353"/>
      <c r="F9" s="1353"/>
      <c r="G9" s="1353"/>
      <c r="H9" s="1353"/>
      <c r="I9" s="1353"/>
      <c r="J9" s="1353"/>
      <c r="K9" s="1353"/>
      <c r="L9" s="1353"/>
      <c r="M9" s="1353"/>
    </row>
    <row r="10" spans="1:13" ht="14.25">
      <c r="A10" s="1353"/>
      <c r="B10" s="1353"/>
      <c r="C10" s="1353"/>
      <c r="D10" s="1353"/>
      <c r="E10" s="1353"/>
      <c r="F10" s="1353"/>
      <c r="G10" s="1353"/>
      <c r="H10" s="1353"/>
      <c r="I10" s="1353"/>
      <c r="J10" s="1353"/>
      <c r="K10" s="1353"/>
      <c r="L10" s="1353"/>
      <c r="M10" s="1353"/>
    </row>
    <row r="11" spans="1:13" ht="14.25">
      <c r="A11" s="1353"/>
      <c r="B11" s="1353"/>
      <c r="C11" s="1353"/>
      <c r="D11" s="1353"/>
      <c r="E11" s="1353"/>
      <c r="F11" s="1353"/>
      <c r="G11" s="1353"/>
      <c r="H11" s="1353"/>
      <c r="I11" s="1353"/>
      <c r="J11" s="1353"/>
      <c r="K11" s="1353"/>
      <c r="L11" s="1353"/>
      <c r="M11" s="1353"/>
    </row>
    <row r="12" spans="1:13" ht="14.25">
      <c r="A12" s="1353"/>
      <c r="B12" s="1353"/>
      <c r="C12" s="1353"/>
      <c r="D12" s="1353"/>
      <c r="E12" s="1353"/>
      <c r="F12" s="1353"/>
      <c r="G12" s="1353"/>
      <c r="H12" s="1353"/>
      <c r="I12" s="1353"/>
      <c r="J12" s="1353"/>
      <c r="K12" s="1353"/>
      <c r="L12" s="1353"/>
      <c r="M12" s="1353"/>
    </row>
    <row r="13" spans="1:13" ht="14.25">
      <c r="A13" s="1353"/>
      <c r="B13" s="1353"/>
      <c r="C13" s="1353"/>
      <c r="D13" s="1353"/>
      <c r="E13" s="1353"/>
      <c r="F13" s="1353"/>
      <c r="G13" s="1353"/>
      <c r="H13" s="1353"/>
      <c r="I13" s="1353"/>
      <c r="J13" s="1353"/>
      <c r="K13" s="1353"/>
      <c r="L13" s="1353"/>
      <c r="M13" s="1353"/>
    </row>
    <row r="14" spans="1:13" ht="14.25">
      <c r="A14" s="1353"/>
      <c r="B14" s="1353"/>
      <c r="C14" s="1353"/>
      <c r="D14" s="1353"/>
      <c r="E14" s="1353"/>
      <c r="F14" s="1353"/>
      <c r="G14" s="1353"/>
      <c r="H14" s="1353"/>
      <c r="I14" s="1353"/>
      <c r="J14" s="1353"/>
      <c r="K14" s="1353"/>
      <c r="L14" s="1353"/>
      <c r="M14" s="1353"/>
    </row>
    <row r="15" spans="1:13" ht="14.25">
      <c r="A15" s="1353"/>
      <c r="B15" s="1353"/>
      <c r="C15" s="1353"/>
      <c r="D15" s="1353"/>
      <c r="E15" s="1353"/>
      <c r="F15" s="1353"/>
      <c r="G15" s="1353"/>
      <c r="H15" s="1353"/>
      <c r="I15" s="1353"/>
      <c r="J15" s="1353"/>
      <c r="K15" s="1353"/>
      <c r="L15" s="1353"/>
      <c r="M15" s="1353"/>
    </row>
    <row r="16" spans="1:13" ht="14.25">
      <c r="A16" s="1353"/>
      <c r="B16" s="1353"/>
      <c r="C16" s="1353"/>
      <c r="D16" s="1353"/>
      <c r="E16" s="1353"/>
      <c r="F16" s="1353"/>
      <c r="G16" s="1353"/>
      <c r="H16" s="1353"/>
      <c r="I16" s="1353"/>
      <c r="J16" s="1353"/>
      <c r="K16" s="1353"/>
      <c r="L16" s="1353"/>
      <c r="M16" s="1353"/>
    </row>
    <row r="17" spans="1:13" ht="14.25">
      <c r="A17" s="1353"/>
      <c r="B17" s="1353"/>
      <c r="C17" s="1353"/>
      <c r="D17" s="1353"/>
      <c r="E17" s="1353"/>
      <c r="F17" s="1353"/>
      <c r="G17" s="1353"/>
      <c r="H17" s="1353"/>
      <c r="I17" s="1353"/>
      <c r="J17" s="1353"/>
      <c r="K17" s="1353"/>
      <c r="L17" s="1353"/>
      <c r="M17" s="1353"/>
    </row>
    <row r="18" spans="1:13" ht="14.25">
      <c r="A18" s="1353"/>
      <c r="B18" s="1353"/>
      <c r="C18" s="1353"/>
      <c r="D18" s="1353"/>
      <c r="E18" s="1353"/>
      <c r="F18" s="1353"/>
      <c r="G18" s="1353"/>
      <c r="H18" s="1353"/>
      <c r="I18" s="1353"/>
      <c r="J18" s="1353"/>
      <c r="K18" s="1353"/>
      <c r="L18" s="1353"/>
      <c r="M18" s="1353"/>
    </row>
    <row r="19" spans="1:13" ht="14.25">
      <c r="A19" s="1353"/>
      <c r="B19" s="1353"/>
      <c r="C19" s="1353"/>
      <c r="D19" s="1353"/>
      <c r="E19" s="1353"/>
      <c r="F19" s="1353"/>
      <c r="G19" s="1353"/>
      <c r="H19" s="1353"/>
      <c r="I19" s="1353"/>
      <c r="J19" s="1353"/>
      <c r="K19" s="1353"/>
      <c r="L19" s="1353"/>
      <c r="M19" s="1353"/>
    </row>
    <row r="20" spans="1:13" ht="14.25">
      <c r="A20" s="1353"/>
      <c r="B20" s="1353"/>
      <c r="C20" s="1353"/>
      <c r="D20" s="1353"/>
      <c r="E20" s="1353"/>
      <c r="F20" s="1353"/>
      <c r="G20" s="1353"/>
      <c r="H20" s="1353"/>
      <c r="I20" s="1353"/>
      <c r="J20" s="1353"/>
      <c r="K20" s="1353"/>
      <c r="L20" s="1353"/>
      <c r="M20" s="1353"/>
    </row>
    <row r="21" spans="1:13" ht="14.25">
      <c r="A21" s="1353"/>
      <c r="B21" s="1353"/>
      <c r="C21" s="1353"/>
      <c r="D21" s="1353"/>
      <c r="E21" s="1353"/>
      <c r="F21" s="1353"/>
      <c r="G21" s="1353"/>
      <c r="H21" s="1353"/>
      <c r="I21" s="1353"/>
      <c r="J21" s="1353"/>
      <c r="K21" s="1353"/>
      <c r="L21" s="1353"/>
      <c r="M21" s="1353"/>
    </row>
    <row r="22" spans="1:13" ht="14.25">
      <c r="A22" s="1353"/>
      <c r="B22" s="1353"/>
      <c r="C22" s="1353"/>
      <c r="D22" s="1353"/>
      <c r="E22" s="1353"/>
      <c r="F22" s="1353"/>
      <c r="G22" s="1353"/>
      <c r="H22" s="1353"/>
      <c r="I22" s="1353"/>
      <c r="J22" s="1353"/>
      <c r="K22" s="1353"/>
      <c r="L22" s="1353"/>
      <c r="M22" s="1353"/>
    </row>
    <row r="23" spans="1:13" ht="14.25">
      <c r="A23" s="1353"/>
      <c r="B23" s="1353"/>
      <c r="C23" s="1353"/>
      <c r="D23" s="1353"/>
      <c r="E23" s="1353"/>
      <c r="F23" s="1353"/>
      <c r="G23" s="1353"/>
      <c r="H23" s="1353"/>
      <c r="I23" s="1353"/>
      <c r="J23" s="1353"/>
      <c r="K23" s="1353"/>
      <c r="L23" s="1353"/>
      <c r="M23" s="1353"/>
    </row>
    <row r="24" spans="1:13" ht="14.25">
      <c r="A24" s="1353"/>
      <c r="B24" s="1353"/>
      <c r="C24" s="1353"/>
      <c r="D24" s="1353"/>
      <c r="E24" s="1353"/>
      <c r="F24" s="1353"/>
      <c r="G24" s="1353"/>
      <c r="H24" s="1353"/>
      <c r="I24" s="1353"/>
      <c r="J24" s="1353"/>
      <c r="K24" s="1353"/>
      <c r="L24" s="1353"/>
      <c r="M24" s="1353"/>
    </row>
    <row r="25" spans="1:13" ht="14.25">
      <c r="A25" s="1353"/>
      <c r="B25" s="1353"/>
      <c r="C25" s="1353"/>
      <c r="D25" s="1353"/>
      <c r="E25" s="1353"/>
      <c r="F25" s="1353"/>
      <c r="G25" s="1353"/>
      <c r="H25" s="1353"/>
      <c r="I25" s="1353"/>
      <c r="J25" s="1353"/>
      <c r="K25" s="1353"/>
      <c r="L25" s="1353"/>
      <c r="M25" s="1353"/>
    </row>
    <row r="26" spans="1:13" ht="14.25">
      <c r="A26" s="1353"/>
      <c r="B26" s="1353"/>
      <c r="C26" s="1353"/>
      <c r="D26" s="1353"/>
      <c r="E26" s="1353"/>
      <c r="F26" s="1353"/>
      <c r="G26" s="1353"/>
      <c r="H26" s="1353"/>
      <c r="I26" s="1353"/>
      <c r="J26" s="1353"/>
      <c r="K26" s="1353"/>
      <c r="L26" s="1353"/>
      <c r="M26" s="1353"/>
    </row>
    <row r="27" spans="1:13" ht="14.25">
      <c r="A27" s="1353"/>
      <c r="B27" s="1353"/>
      <c r="C27" s="1353"/>
      <c r="D27" s="1353"/>
      <c r="E27" s="1353"/>
      <c r="F27" s="1353"/>
      <c r="G27" s="1353"/>
      <c r="H27" s="1353"/>
      <c r="I27" s="1353"/>
      <c r="J27" s="1353"/>
      <c r="K27" s="1353"/>
      <c r="L27" s="1353"/>
      <c r="M27" s="1353"/>
    </row>
    <row r="28" spans="1:13" ht="14.25">
      <c r="A28" s="1353"/>
      <c r="B28" s="1353"/>
      <c r="C28" s="1353"/>
      <c r="D28" s="1353"/>
      <c r="E28" s="1353"/>
      <c r="F28" s="1353"/>
      <c r="G28" s="1353"/>
      <c r="H28" s="1353"/>
      <c r="I28" s="1353"/>
      <c r="J28" s="1353"/>
      <c r="K28" s="1353"/>
      <c r="L28" s="1353"/>
      <c r="M28" s="1353"/>
    </row>
    <row r="29" spans="1:13" ht="14.25">
      <c r="A29" s="1353"/>
      <c r="B29" s="1353"/>
      <c r="C29" s="1353"/>
      <c r="D29" s="1353"/>
      <c r="E29" s="1353"/>
      <c r="F29" s="1353"/>
      <c r="G29" s="1353"/>
      <c r="H29" s="1353"/>
      <c r="I29" s="1353"/>
      <c r="J29" s="1353"/>
      <c r="K29" s="1353"/>
      <c r="L29" s="1353"/>
      <c r="M29" s="1353"/>
    </row>
    <row r="30" spans="1:13" ht="14.25">
      <c r="A30" s="1353"/>
      <c r="B30" s="1353"/>
      <c r="C30" s="1353"/>
      <c r="D30" s="1353"/>
      <c r="E30" s="1353"/>
      <c r="F30" s="1353"/>
      <c r="G30" s="1353"/>
      <c r="H30" s="1353"/>
      <c r="I30" s="1353"/>
      <c r="J30" s="1353"/>
      <c r="K30" s="1353"/>
      <c r="L30" s="1353"/>
      <c r="M30" s="1353"/>
    </row>
    <row r="31" spans="1:13" ht="14.25">
      <c r="A31" s="1353"/>
      <c r="B31" s="1353"/>
      <c r="C31" s="1353"/>
      <c r="D31" s="1353"/>
      <c r="E31" s="1353"/>
      <c r="F31" s="1353"/>
      <c r="G31" s="1353"/>
      <c r="H31" s="1353"/>
      <c r="I31" s="1353"/>
      <c r="J31" s="1353"/>
      <c r="K31" s="1353"/>
      <c r="L31" s="1353"/>
      <c r="M31" s="1353"/>
    </row>
    <row r="32" spans="1:13" ht="14.25">
      <c r="A32" s="1353"/>
      <c r="B32" s="1353"/>
      <c r="C32" s="1353"/>
      <c r="D32" s="1353"/>
      <c r="E32" s="1353"/>
      <c r="F32" s="1353"/>
      <c r="G32" s="1353"/>
      <c r="H32" s="1353"/>
      <c r="I32" s="1353"/>
      <c r="J32" s="1353"/>
      <c r="K32" s="1353"/>
      <c r="L32" s="1353"/>
      <c r="M32" s="1353"/>
    </row>
    <row r="33" spans="1:13" ht="14.25">
      <c r="A33" s="1353"/>
      <c r="B33" s="1353"/>
      <c r="C33" s="1353"/>
      <c r="D33" s="1353"/>
      <c r="E33" s="1353"/>
      <c r="F33" s="1353"/>
      <c r="G33" s="1353"/>
      <c r="H33" s="1353"/>
      <c r="I33" s="1353"/>
      <c r="J33" s="1353"/>
      <c r="K33" s="1353"/>
      <c r="L33" s="1353"/>
      <c r="M33" s="1353"/>
    </row>
    <row r="34" spans="1:13" ht="14.25">
      <c r="A34" s="1353"/>
      <c r="B34" s="1353"/>
      <c r="C34" s="1353"/>
      <c r="D34" s="1353"/>
      <c r="E34" s="1353"/>
      <c r="F34" s="1353"/>
      <c r="G34" s="1353"/>
      <c r="H34" s="1353"/>
      <c r="I34" s="1353"/>
      <c r="J34" s="1353"/>
      <c r="K34" s="1353"/>
      <c r="L34" s="1353"/>
      <c r="M34" s="1353"/>
    </row>
    <row r="35" spans="1:13" ht="14.25">
      <c r="A35" s="1353"/>
      <c r="B35" s="1353"/>
      <c r="C35" s="1353"/>
      <c r="D35" s="1353"/>
      <c r="E35" s="1353"/>
      <c r="F35" s="1353"/>
      <c r="G35" s="1353"/>
      <c r="H35" s="1353"/>
      <c r="I35" s="1353"/>
      <c r="J35" s="1353"/>
      <c r="K35" s="1353"/>
      <c r="L35" s="1353"/>
      <c r="M35" s="1353"/>
    </row>
    <row r="36" spans="1:13" ht="14.25">
      <c r="A36" s="1353"/>
      <c r="B36" s="1353"/>
      <c r="C36" s="1353"/>
      <c r="D36" s="1353"/>
      <c r="E36" s="1353"/>
      <c r="F36" s="1353"/>
      <c r="G36" s="1353"/>
      <c r="H36" s="1353"/>
      <c r="I36" s="1353"/>
      <c r="J36" s="1353"/>
      <c r="K36" s="1353"/>
      <c r="L36" s="1353"/>
      <c r="M36" s="1353"/>
    </row>
    <row r="37" spans="1:13" ht="14.25">
      <c r="A37" s="1353"/>
      <c r="B37" s="1353"/>
      <c r="C37" s="1353"/>
      <c r="D37" s="1353"/>
      <c r="E37" s="1353"/>
      <c r="F37" s="1353"/>
      <c r="G37" s="1353"/>
      <c r="H37" s="1353"/>
      <c r="I37" s="1353"/>
      <c r="J37" s="1353"/>
      <c r="K37" s="1353"/>
      <c r="L37" s="1353"/>
      <c r="M37" s="1353"/>
    </row>
    <row r="38" spans="1:13" ht="14.25">
      <c r="A38" s="1353"/>
      <c r="B38" s="1353"/>
      <c r="C38" s="1353"/>
      <c r="D38" s="1353"/>
      <c r="E38" s="1353"/>
      <c r="F38" s="1353"/>
      <c r="G38" s="1353"/>
      <c r="H38" s="1353"/>
      <c r="I38" s="1353"/>
      <c r="J38" s="1353"/>
      <c r="K38" s="1353"/>
      <c r="L38" s="1353"/>
      <c r="M38" s="1353"/>
    </row>
    <row r="39" spans="1:13" ht="14.25">
      <c r="A39" s="1353"/>
      <c r="B39" s="1353"/>
      <c r="C39" s="1353"/>
      <c r="D39" s="1353"/>
      <c r="E39" s="1353"/>
      <c r="F39" s="1353"/>
      <c r="G39" s="1353"/>
      <c r="H39" s="1353"/>
      <c r="I39" s="1353"/>
      <c r="J39" s="1353"/>
      <c r="K39" s="1353"/>
      <c r="L39" s="1353"/>
      <c r="M39" s="1353"/>
    </row>
    <row r="40" spans="1:13" ht="14.25">
      <c r="A40" s="1353"/>
      <c r="B40" s="1353"/>
      <c r="C40" s="1353"/>
      <c r="D40" s="1353"/>
      <c r="E40" s="1353"/>
      <c r="F40" s="1353"/>
      <c r="G40" s="1353"/>
      <c r="H40" s="1353"/>
      <c r="I40" s="1353"/>
      <c r="J40" s="1353"/>
      <c r="K40" s="1353"/>
      <c r="L40" s="1353"/>
      <c r="M40" s="1353"/>
    </row>
    <row r="41" spans="1:13" ht="14.25">
      <c r="A41" s="1353"/>
      <c r="B41" s="1353"/>
      <c r="C41" s="1353"/>
      <c r="D41" s="1353"/>
      <c r="E41" s="1353"/>
      <c r="F41" s="1353"/>
      <c r="G41" s="1353"/>
      <c r="H41" s="1353"/>
      <c r="I41" s="1353"/>
      <c r="J41" s="1353"/>
      <c r="K41" s="1353"/>
      <c r="L41" s="1353"/>
      <c r="M41" s="1353"/>
    </row>
    <row r="42" spans="1:13" ht="64.5" customHeight="1">
      <c r="A42" s="1353"/>
      <c r="B42" s="1353"/>
      <c r="C42" s="1353"/>
      <c r="D42" s="1353"/>
      <c r="E42" s="1353"/>
      <c r="F42" s="1353"/>
      <c r="G42" s="1353"/>
      <c r="H42" s="1353"/>
      <c r="I42" s="1353"/>
      <c r="J42" s="1353"/>
      <c r="K42" s="1353"/>
      <c r="L42" s="1353"/>
      <c r="M42" s="1353"/>
    </row>
    <row r="43" spans="1:13" ht="171" customHeight="1">
      <c r="A43" s="1353"/>
      <c r="B43" s="1353"/>
      <c r="C43" s="1353"/>
      <c r="D43" s="1353"/>
      <c r="E43" s="1353"/>
      <c r="F43" s="1353"/>
      <c r="G43" s="1353"/>
      <c r="H43" s="1353"/>
      <c r="I43" s="1353"/>
      <c r="J43" s="1353"/>
      <c r="K43" s="1353"/>
      <c r="L43" s="1353"/>
      <c r="M43" s="1353"/>
    </row>
  </sheetData>
  <mergeCells count="1">
    <mergeCell ref="A6:M43"/>
  </mergeCells>
  <pageMargins left="0.70866141732283472" right="0.70866141732283472" top="0.74803149606299213" bottom="0.74803149606299213" header="0.31496062992125984" footer="0.31496062992125984"/>
  <pageSetup paperSize="119" scale="42"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tabColor rgb="FFFF99FF"/>
    <pageSetUpPr fitToPage="1"/>
  </sheetPr>
  <dimension ref="A1:D43"/>
  <sheetViews>
    <sheetView showGridLines="0" view="pageBreakPreview" zoomScale="85" zoomScaleNormal="100" zoomScaleSheetLayoutView="85" workbookViewId="0">
      <selection activeCell="A4" sqref="A4:J30"/>
    </sheetView>
  </sheetViews>
  <sheetFormatPr defaultColWidth="11.42578125" defaultRowHeight="15"/>
  <cols>
    <col min="1" max="1" width="9.85546875" style="178" customWidth="1"/>
    <col min="2" max="2" width="54.28515625" style="175" customWidth="1"/>
    <col min="3" max="3" width="23.7109375" style="175" customWidth="1"/>
    <col min="4" max="4" width="24.7109375" style="179" customWidth="1"/>
    <col min="5" max="16384" width="11.42578125" style="175"/>
  </cols>
  <sheetData>
    <row r="1" spans="1:4" ht="31.5">
      <c r="A1" s="1328" t="s">
        <v>2</v>
      </c>
      <c r="B1" s="1328"/>
      <c r="C1" s="1328"/>
      <c r="D1" s="1328"/>
    </row>
    <row r="2" spans="1:4" ht="24" thickBot="1">
      <c r="A2" s="1329" t="s">
        <v>3</v>
      </c>
      <c r="B2" s="1329"/>
      <c r="C2" s="1329"/>
      <c r="D2" s="1329"/>
    </row>
    <row r="3" spans="1:4" s="180" customFormat="1" ht="60" customHeight="1" thickBot="1">
      <c r="A3" s="215" t="s">
        <v>4</v>
      </c>
      <c r="B3" s="216" t="s">
        <v>5</v>
      </c>
      <c r="C3" s="215" t="s">
        <v>6</v>
      </c>
      <c r="D3" s="217" t="s">
        <v>7</v>
      </c>
    </row>
    <row r="4" spans="1:4" ht="15.75">
      <c r="A4" s="1319">
        <v>1</v>
      </c>
      <c r="B4" s="618" t="s">
        <v>8</v>
      </c>
      <c r="C4" s="1322" t="s">
        <v>9</v>
      </c>
      <c r="D4" s="1325">
        <f>1/12</f>
        <v>8.3333333333333329E-2</v>
      </c>
    </row>
    <row r="5" spans="1:4" ht="15.75">
      <c r="A5" s="1320"/>
      <c r="B5" s="618" t="s">
        <v>10</v>
      </c>
      <c r="C5" s="1323"/>
      <c r="D5" s="1326"/>
    </row>
    <row r="6" spans="1:4" ht="16.5" thickBot="1">
      <c r="A6" s="1321"/>
      <c r="B6" s="619" t="s">
        <v>11</v>
      </c>
      <c r="C6" s="1324"/>
      <c r="D6" s="1327"/>
    </row>
    <row r="7" spans="1:4" ht="15.75">
      <c r="A7" s="1319">
        <v>2</v>
      </c>
      <c r="B7" s="618" t="s">
        <v>12</v>
      </c>
      <c r="C7" s="1322" t="s">
        <v>13</v>
      </c>
      <c r="D7" s="1325">
        <v>0.16666666666666699</v>
      </c>
    </row>
    <row r="8" spans="1:4" ht="15.75">
      <c r="A8" s="1320"/>
      <c r="B8" s="618" t="s">
        <v>14</v>
      </c>
      <c r="C8" s="1323"/>
      <c r="D8" s="1326"/>
    </row>
    <row r="9" spans="1:4" ht="15.75">
      <c r="A9" s="1320"/>
      <c r="B9" s="618" t="s">
        <v>11</v>
      </c>
      <c r="C9" s="1323"/>
      <c r="D9" s="1326"/>
    </row>
    <row r="10" spans="1:4" ht="16.5" thickBot="1">
      <c r="A10" s="1321"/>
      <c r="B10" s="620" t="s">
        <v>15</v>
      </c>
      <c r="C10" s="1324"/>
      <c r="D10" s="1327"/>
    </row>
    <row r="11" spans="1:4" ht="15.75">
      <c r="A11" s="1319">
        <v>3</v>
      </c>
      <c r="B11" s="618" t="s">
        <v>16</v>
      </c>
      <c r="C11" s="1322" t="s">
        <v>17</v>
      </c>
      <c r="D11" s="1325">
        <v>0.25</v>
      </c>
    </row>
    <row r="12" spans="1:4" ht="15.75">
      <c r="A12" s="1320"/>
      <c r="B12" s="618" t="s">
        <v>18</v>
      </c>
      <c r="C12" s="1323"/>
      <c r="D12" s="1326"/>
    </row>
    <row r="13" spans="1:4" ht="16.5" thickBot="1">
      <c r="A13" s="1321"/>
      <c r="B13" s="619" t="s">
        <v>11</v>
      </c>
      <c r="C13" s="1324"/>
      <c r="D13" s="1327"/>
    </row>
    <row r="14" spans="1:4" ht="15.75">
      <c r="A14" s="1319">
        <v>4</v>
      </c>
      <c r="B14" s="618" t="s">
        <v>19</v>
      </c>
      <c r="C14" s="1322" t="s">
        <v>20</v>
      </c>
      <c r="D14" s="1325">
        <v>0.33333333333333331</v>
      </c>
    </row>
    <row r="15" spans="1:4" ht="15.75">
      <c r="A15" s="1320"/>
      <c r="B15" s="618" t="s">
        <v>21</v>
      </c>
      <c r="C15" s="1323"/>
      <c r="D15" s="1326"/>
    </row>
    <row r="16" spans="1:4" ht="16.5" thickBot="1">
      <c r="A16" s="1321"/>
      <c r="B16" s="619" t="s">
        <v>11</v>
      </c>
      <c r="C16" s="1324"/>
      <c r="D16" s="1327"/>
    </row>
    <row r="17" spans="1:4" ht="15.75">
      <c r="A17" s="1319">
        <v>5</v>
      </c>
      <c r="B17" s="618" t="s">
        <v>22</v>
      </c>
      <c r="C17" s="1322" t="s">
        <v>23</v>
      </c>
      <c r="D17" s="1325">
        <v>0.41666666666666669</v>
      </c>
    </row>
    <row r="18" spans="1:4" ht="15.75">
      <c r="A18" s="1320"/>
      <c r="B18" s="618" t="s">
        <v>24</v>
      </c>
      <c r="C18" s="1323"/>
      <c r="D18" s="1326"/>
    </row>
    <row r="19" spans="1:4" ht="15.75">
      <c r="A19" s="1320"/>
      <c r="B19" s="618" t="s">
        <v>11</v>
      </c>
      <c r="C19" s="1323"/>
      <c r="D19" s="1326"/>
    </row>
    <row r="20" spans="1:4" ht="16.5" thickBot="1">
      <c r="A20" s="1321"/>
      <c r="B20" s="620" t="s">
        <v>25</v>
      </c>
      <c r="C20" s="1324"/>
      <c r="D20" s="1327"/>
    </row>
    <row r="21" spans="1:4" ht="15.75">
      <c r="A21" s="1319">
        <v>6</v>
      </c>
      <c r="B21" s="618" t="s">
        <v>26</v>
      </c>
      <c r="C21" s="1322" t="s">
        <v>27</v>
      </c>
      <c r="D21" s="1325">
        <v>0.5</v>
      </c>
    </row>
    <row r="22" spans="1:4" ht="15.75">
      <c r="A22" s="1320"/>
      <c r="B22" s="618" t="s">
        <v>11</v>
      </c>
      <c r="C22" s="1323"/>
      <c r="D22" s="1326"/>
    </row>
    <row r="23" spans="1:4" ht="16.5" thickBot="1">
      <c r="A23" s="1321"/>
      <c r="B23" s="619" t="s">
        <v>28</v>
      </c>
      <c r="C23" s="1324"/>
      <c r="D23" s="1327"/>
    </row>
    <row r="24" spans="1:4" ht="15.75">
      <c r="A24" s="1310">
        <v>7</v>
      </c>
      <c r="B24" s="919" t="s">
        <v>29</v>
      </c>
      <c r="C24" s="1313" t="s">
        <v>30</v>
      </c>
      <c r="D24" s="1316">
        <v>0.58333333333333337</v>
      </c>
    </row>
    <row r="25" spans="1:4" ht="15.75">
      <c r="A25" s="1311"/>
      <c r="B25" s="919" t="s">
        <v>31</v>
      </c>
      <c r="C25" s="1314"/>
      <c r="D25" s="1317"/>
    </row>
    <row r="26" spans="1:4" ht="16.5" thickBot="1">
      <c r="A26" s="1312"/>
      <c r="B26" s="920" t="s">
        <v>32</v>
      </c>
      <c r="C26" s="1315"/>
      <c r="D26" s="1318"/>
    </row>
    <row r="27" spans="1:4" ht="15.75">
      <c r="A27" s="1310">
        <v>8</v>
      </c>
      <c r="B27" s="919" t="s">
        <v>33</v>
      </c>
      <c r="C27" s="1313" t="s">
        <v>34</v>
      </c>
      <c r="D27" s="1316">
        <v>0.66666666666666663</v>
      </c>
    </row>
    <row r="28" spans="1:4" ht="15.75">
      <c r="A28" s="1311"/>
      <c r="B28" s="919" t="s">
        <v>35</v>
      </c>
      <c r="C28" s="1314"/>
      <c r="D28" s="1317"/>
    </row>
    <row r="29" spans="1:4" ht="15.75">
      <c r="A29" s="1311"/>
      <c r="B29" s="919" t="s">
        <v>32</v>
      </c>
      <c r="C29" s="1314"/>
      <c r="D29" s="1317"/>
    </row>
    <row r="30" spans="1:4" ht="16.5" thickBot="1">
      <c r="A30" s="1312"/>
      <c r="B30" s="620" t="s">
        <v>36</v>
      </c>
      <c r="C30" s="1315"/>
      <c r="D30" s="1318"/>
    </row>
    <row r="31" spans="1:4" ht="15.75">
      <c r="A31" s="1301">
        <v>9</v>
      </c>
      <c r="B31" s="176" t="s">
        <v>37</v>
      </c>
      <c r="C31" s="1304" t="s">
        <v>38</v>
      </c>
      <c r="D31" s="1307">
        <v>0.75</v>
      </c>
    </row>
    <row r="32" spans="1:4" ht="15.75">
      <c r="A32" s="1302"/>
      <c r="B32" s="176" t="s">
        <v>39</v>
      </c>
      <c r="C32" s="1305"/>
      <c r="D32" s="1308"/>
    </row>
    <row r="33" spans="1:4" ht="16.5" thickBot="1">
      <c r="A33" s="1303"/>
      <c r="B33" s="177" t="s">
        <v>32</v>
      </c>
      <c r="C33" s="1306"/>
      <c r="D33" s="1309"/>
    </row>
    <row r="34" spans="1:4" ht="15.75">
      <c r="A34" s="1301">
        <v>10</v>
      </c>
      <c r="B34" s="176" t="s">
        <v>40</v>
      </c>
      <c r="C34" s="1304" t="s">
        <v>41</v>
      </c>
      <c r="D34" s="1307">
        <v>0.83333333333333337</v>
      </c>
    </row>
    <row r="35" spans="1:4" ht="15.75">
      <c r="A35" s="1302"/>
      <c r="B35" s="176" t="s">
        <v>42</v>
      </c>
      <c r="C35" s="1305"/>
      <c r="D35" s="1308"/>
    </row>
    <row r="36" spans="1:4" ht="16.5" thickBot="1">
      <c r="A36" s="1303"/>
      <c r="B36" s="177" t="s">
        <v>32</v>
      </c>
      <c r="C36" s="1306"/>
      <c r="D36" s="1309"/>
    </row>
    <row r="37" spans="1:4" ht="15.75">
      <c r="A37" s="1286">
        <v>11</v>
      </c>
      <c r="B37" s="181" t="s">
        <v>43</v>
      </c>
      <c r="C37" s="1288" t="s">
        <v>44</v>
      </c>
      <c r="D37" s="1290">
        <v>0.91666666666666663</v>
      </c>
    </row>
    <row r="38" spans="1:4" ht="15.75">
      <c r="A38" s="1287"/>
      <c r="B38" s="181" t="s">
        <v>45</v>
      </c>
      <c r="C38" s="1289"/>
      <c r="D38" s="1291"/>
    </row>
    <row r="39" spans="1:4" ht="16.5" thickBot="1">
      <c r="A39" s="1287"/>
      <c r="B39" s="181" t="s">
        <v>32</v>
      </c>
      <c r="C39" s="1289"/>
      <c r="D39" s="1291"/>
    </row>
    <row r="40" spans="1:4" ht="15.75">
      <c r="A40" s="1292">
        <v>12</v>
      </c>
      <c r="B40" s="218" t="s">
        <v>46</v>
      </c>
      <c r="C40" s="1295" t="s">
        <v>47</v>
      </c>
      <c r="D40" s="1298">
        <f>12/12</f>
        <v>1</v>
      </c>
    </row>
    <row r="41" spans="1:4" ht="15.75">
      <c r="A41" s="1293"/>
      <c r="B41" s="219" t="s">
        <v>48</v>
      </c>
      <c r="C41" s="1296"/>
      <c r="D41" s="1299"/>
    </row>
    <row r="42" spans="1:4" ht="15.75">
      <c r="A42" s="1293"/>
      <c r="B42" s="220" t="s">
        <v>49</v>
      </c>
      <c r="C42" s="1296"/>
      <c r="D42" s="1299"/>
    </row>
    <row r="43" spans="1:4" ht="16.5" thickBot="1">
      <c r="A43" s="1294"/>
      <c r="B43" s="221" t="s">
        <v>11</v>
      </c>
      <c r="C43" s="1297"/>
      <c r="D43" s="1300"/>
    </row>
  </sheetData>
  <mergeCells count="38">
    <mergeCell ref="A7:A10"/>
    <mergeCell ref="C7:C10"/>
    <mergeCell ref="D7:D10"/>
    <mergeCell ref="A1:D1"/>
    <mergeCell ref="A2:D2"/>
    <mergeCell ref="A4:A6"/>
    <mergeCell ref="C4:C6"/>
    <mergeCell ref="D4:D6"/>
    <mergeCell ref="A11:A13"/>
    <mergeCell ref="C11:C13"/>
    <mergeCell ref="D11:D13"/>
    <mergeCell ref="A14:A16"/>
    <mergeCell ref="C14:C16"/>
    <mergeCell ref="D14:D16"/>
    <mergeCell ref="A17:A20"/>
    <mergeCell ref="C17:C20"/>
    <mergeCell ref="D17:D20"/>
    <mergeCell ref="A21:A23"/>
    <mergeCell ref="C21:C23"/>
    <mergeCell ref="D21:D23"/>
    <mergeCell ref="A24:A26"/>
    <mergeCell ref="C24:C26"/>
    <mergeCell ref="D24:D26"/>
    <mergeCell ref="A27:A30"/>
    <mergeCell ref="C27:C30"/>
    <mergeCell ref="D27:D30"/>
    <mergeCell ref="A31:A33"/>
    <mergeCell ref="C31:C33"/>
    <mergeCell ref="D31:D33"/>
    <mergeCell ref="A34:A36"/>
    <mergeCell ref="C34:C36"/>
    <mergeCell ref="D34:D36"/>
    <mergeCell ref="A37:A39"/>
    <mergeCell ref="C37:C39"/>
    <mergeCell ref="D37:D39"/>
    <mergeCell ref="A40:A43"/>
    <mergeCell ref="C40:C43"/>
    <mergeCell ref="D40:D43"/>
  </mergeCells>
  <pageMargins left="0.70866141732283472" right="0.70866141732283472" top="0.74803149606299213" bottom="0.74803149606299213" header="0.31496062992125984" footer="0.31496062992125984"/>
  <pageSetup paperSize="119" scale="69"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18">
    <tabColor theme="8" tint="-0.249977111117893"/>
    <pageSetUpPr fitToPage="1"/>
  </sheetPr>
  <dimension ref="A2:R51"/>
  <sheetViews>
    <sheetView showGridLines="0" view="pageBreakPreview" zoomScale="40" zoomScaleNormal="100" zoomScaleSheetLayoutView="40" workbookViewId="0">
      <selection activeCell="A5" sqref="A5"/>
    </sheetView>
  </sheetViews>
  <sheetFormatPr defaultColWidth="11.42578125" defaultRowHeight="14.25"/>
  <cols>
    <col min="1" max="1" width="11.42578125" style="254"/>
    <col min="2" max="3" width="13.7109375" style="254" customWidth="1"/>
    <col min="4" max="9" width="40.42578125" style="254" customWidth="1"/>
    <col min="10" max="10" width="24.140625" style="254" customWidth="1"/>
    <col min="11" max="12" width="22" style="254" customWidth="1"/>
    <col min="13" max="13" width="17.85546875" style="254" customWidth="1"/>
    <col min="14" max="16384" width="11.42578125" style="254"/>
  </cols>
  <sheetData>
    <row r="2" spans="1:13" ht="21.75" customHeight="1"/>
    <row r="3" spans="1:13" ht="36.75" customHeight="1"/>
    <row r="4" spans="1:13" ht="22.5" customHeight="1"/>
    <row r="5" spans="1:13">
      <c r="A5" s="1354" t="s">
        <v>227</v>
      </c>
      <c r="B5" s="1355"/>
      <c r="C5" s="1355"/>
      <c r="D5" s="1355"/>
      <c r="E5" s="1355"/>
      <c r="F5" s="1355"/>
      <c r="G5" s="1355"/>
      <c r="H5" s="1355"/>
      <c r="I5" s="1355"/>
      <c r="J5" s="1355"/>
      <c r="K5" s="1355"/>
      <c r="L5" s="1355"/>
      <c r="M5" s="1355"/>
    </row>
    <row r="6" spans="1:13">
      <c r="A6" s="1355"/>
      <c r="B6" s="1355"/>
      <c r="C6" s="1355"/>
      <c r="D6" s="1355"/>
      <c r="E6" s="1355"/>
      <c r="F6" s="1355"/>
      <c r="G6" s="1355"/>
      <c r="H6" s="1355"/>
      <c r="I6" s="1355"/>
      <c r="J6" s="1355"/>
      <c r="K6" s="1355"/>
      <c r="L6" s="1355"/>
      <c r="M6" s="1355"/>
    </row>
    <row r="7" spans="1:13">
      <c r="A7" s="1355"/>
      <c r="B7" s="1355"/>
      <c r="C7" s="1355"/>
      <c r="D7" s="1355"/>
      <c r="E7" s="1355"/>
      <c r="F7" s="1355"/>
      <c r="G7" s="1355"/>
      <c r="H7" s="1355"/>
      <c r="I7" s="1355"/>
      <c r="J7" s="1355"/>
      <c r="K7" s="1355"/>
      <c r="L7" s="1355"/>
      <c r="M7" s="1355"/>
    </row>
    <row r="8" spans="1:13">
      <c r="A8" s="1355"/>
      <c r="B8" s="1355"/>
      <c r="C8" s="1355"/>
      <c r="D8" s="1355"/>
      <c r="E8" s="1355"/>
      <c r="F8" s="1355"/>
      <c r="G8" s="1355"/>
      <c r="H8" s="1355"/>
      <c r="I8" s="1355"/>
      <c r="J8" s="1355"/>
      <c r="K8" s="1355"/>
      <c r="L8" s="1355"/>
      <c r="M8" s="1355"/>
    </row>
    <row r="9" spans="1:13">
      <c r="A9" s="1355"/>
      <c r="B9" s="1355"/>
      <c r="C9" s="1355"/>
      <c r="D9" s="1355"/>
      <c r="E9" s="1355"/>
      <c r="F9" s="1355"/>
      <c r="G9" s="1355"/>
      <c r="H9" s="1355"/>
      <c r="I9" s="1355"/>
      <c r="J9" s="1355"/>
      <c r="K9" s="1355"/>
      <c r="L9" s="1355"/>
      <c r="M9" s="1355"/>
    </row>
    <row r="10" spans="1:13">
      <c r="A10" s="1355"/>
      <c r="B10" s="1355"/>
      <c r="C10" s="1355"/>
      <c r="D10" s="1355"/>
      <c r="E10" s="1355"/>
      <c r="F10" s="1355"/>
      <c r="G10" s="1355"/>
      <c r="H10" s="1355"/>
      <c r="I10" s="1355"/>
      <c r="J10" s="1355"/>
      <c r="K10" s="1355"/>
      <c r="L10" s="1355"/>
      <c r="M10" s="1355"/>
    </row>
    <row r="11" spans="1:13">
      <c r="A11" s="1355"/>
      <c r="B11" s="1355"/>
      <c r="C11" s="1355"/>
      <c r="D11" s="1355"/>
      <c r="E11" s="1355"/>
      <c r="F11" s="1355"/>
      <c r="G11" s="1355"/>
      <c r="H11" s="1355"/>
      <c r="I11" s="1355"/>
      <c r="J11" s="1355"/>
      <c r="K11" s="1355"/>
      <c r="L11" s="1355"/>
      <c r="M11" s="1355"/>
    </row>
    <row r="12" spans="1:13">
      <c r="A12" s="1355"/>
      <c r="B12" s="1355"/>
      <c r="C12" s="1355"/>
      <c r="D12" s="1355"/>
      <c r="E12" s="1355"/>
      <c r="F12" s="1355"/>
      <c r="G12" s="1355"/>
      <c r="H12" s="1355"/>
      <c r="I12" s="1355"/>
      <c r="J12" s="1355"/>
      <c r="K12" s="1355"/>
      <c r="L12" s="1355"/>
      <c r="M12" s="1355"/>
    </row>
    <row r="13" spans="1:13">
      <c r="A13" s="1355"/>
      <c r="B13" s="1355"/>
      <c r="C13" s="1355"/>
      <c r="D13" s="1355"/>
      <c r="E13" s="1355"/>
      <c r="F13" s="1355"/>
      <c r="G13" s="1355"/>
      <c r="H13" s="1355"/>
      <c r="I13" s="1355"/>
      <c r="J13" s="1355"/>
      <c r="K13" s="1355"/>
      <c r="L13" s="1355"/>
      <c r="M13" s="1355"/>
    </row>
    <row r="14" spans="1:13">
      <c r="A14" s="1355"/>
      <c r="B14" s="1355"/>
      <c r="C14" s="1355"/>
      <c r="D14" s="1355"/>
      <c r="E14" s="1355"/>
      <c r="F14" s="1355"/>
      <c r="G14" s="1355"/>
      <c r="H14" s="1355"/>
      <c r="I14" s="1355"/>
      <c r="J14" s="1355"/>
      <c r="K14" s="1355"/>
      <c r="L14" s="1355"/>
      <c r="M14" s="1355"/>
    </row>
    <row r="15" spans="1:13">
      <c r="A15" s="1355"/>
      <c r="B15" s="1355"/>
      <c r="C15" s="1355"/>
      <c r="D15" s="1355"/>
      <c r="E15" s="1355"/>
      <c r="F15" s="1355"/>
      <c r="G15" s="1355"/>
      <c r="H15" s="1355"/>
      <c r="I15" s="1355"/>
      <c r="J15" s="1355"/>
      <c r="K15" s="1355"/>
      <c r="L15" s="1355"/>
      <c r="M15" s="1355"/>
    </row>
    <row r="16" spans="1:13">
      <c r="A16" s="1355"/>
      <c r="B16" s="1355"/>
      <c r="C16" s="1355"/>
      <c r="D16" s="1355"/>
      <c r="E16" s="1355"/>
      <c r="F16" s="1355"/>
      <c r="G16" s="1355"/>
      <c r="H16" s="1355"/>
      <c r="I16" s="1355"/>
      <c r="J16" s="1355"/>
      <c r="K16" s="1355"/>
      <c r="L16" s="1355"/>
      <c r="M16" s="1355"/>
    </row>
    <row r="17" spans="1:18">
      <c r="A17" s="1355"/>
      <c r="B17" s="1355"/>
      <c r="C17" s="1355"/>
      <c r="D17" s="1355"/>
      <c r="E17" s="1355"/>
      <c r="F17" s="1355"/>
      <c r="G17" s="1355"/>
      <c r="H17" s="1355"/>
      <c r="I17" s="1355"/>
      <c r="J17" s="1355"/>
      <c r="K17" s="1355"/>
      <c r="L17" s="1355"/>
      <c r="M17" s="1355"/>
    </row>
    <row r="18" spans="1:18" ht="99" customHeight="1">
      <c r="A18" s="1355"/>
      <c r="B18" s="1355"/>
      <c r="C18" s="1355"/>
      <c r="D18" s="1355"/>
      <c r="E18" s="1355"/>
      <c r="F18" s="1355"/>
      <c r="G18" s="1355"/>
      <c r="H18" s="1355"/>
      <c r="I18" s="1355"/>
      <c r="J18" s="1355"/>
      <c r="K18" s="1355"/>
      <c r="L18" s="1355"/>
      <c r="M18" s="1355"/>
    </row>
    <row r="19" spans="1:18">
      <c r="A19" s="1355"/>
      <c r="B19" s="1355"/>
      <c r="C19" s="1355"/>
      <c r="D19" s="1355"/>
      <c r="E19" s="1355"/>
      <c r="F19" s="1355"/>
      <c r="G19" s="1355"/>
      <c r="H19" s="1355"/>
      <c r="I19" s="1355"/>
      <c r="J19" s="1355"/>
      <c r="K19" s="1355"/>
      <c r="L19" s="1355"/>
      <c r="M19" s="1355"/>
    </row>
    <row r="20" spans="1:18">
      <c r="A20" s="1355"/>
      <c r="B20" s="1355"/>
      <c r="C20" s="1355"/>
      <c r="D20" s="1355"/>
      <c r="E20" s="1355"/>
      <c r="F20" s="1355"/>
      <c r="G20" s="1355"/>
      <c r="H20" s="1355"/>
      <c r="I20" s="1355"/>
      <c r="J20" s="1355"/>
      <c r="K20" s="1355"/>
      <c r="L20" s="1355"/>
      <c r="M20" s="1355"/>
    </row>
    <row r="21" spans="1:18">
      <c r="A21" s="1355"/>
      <c r="B21" s="1355"/>
      <c r="C21" s="1355"/>
      <c r="D21" s="1355"/>
      <c r="E21" s="1355"/>
      <c r="F21" s="1355"/>
      <c r="G21" s="1355"/>
      <c r="H21" s="1355"/>
      <c r="I21" s="1355"/>
      <c r="J21" s="1355"/>
      <c r="K21" s="1355"/>
      <c r="L21" s="1355"/>
      <c r="M21" s="1355"/>
    </row>
    <row r="22" spans="1:18">
      <c r="A22" s="1355"/>
      <c r="B22" s="1355"/>
      <c r="C22" s="1355"/>
      <c r="D22" s="1355"/>
      <c r="E22" s="1355"/>
      <c r="F22" s="1355"/>
      <c r="G22" s="1355"/>
      <c r="H22" s="1355"/>
      <c r="I22" s="1355"/>
      <c r="J22" s="1355"/>
      <c r="K22" s="1355"/>
      <c r="L22" s="1355"/>
      <c r="M22" s="1355"/>
    </row>
    <row r="23" spans="1:18">
      <c r="A23" s="1355"/>
      <c r="B23" s="1355"/>
      <c r="C23" s="1355"/>
      <c r="D23" s="1355"/>
      <c r="E23" s="1355"/>
      <c r="F23" s="1355"/>
      <c r="G23" s="1355"/>
      <c r="H23" s="1355"/>
      <c r="I23" s="1355"/>
      <c r="J23" s="1355"/>
      <c r="K23" s="1355"/>
      <c r="L23" s="1355"/>
      <c r="M23" s="1355"/>
    </row>
    <row r="24" spans="1:18">
      <c r="A24" s="1355"/>
      <c r="B24" s="1355"/>
      <c r="C24" s="1355"/>
      <c r="D24" s="1355"/>
      <c r="E24" s="1355"/>
      <c r="F24" s="1355"/>
      <c r="G24" s="1355"/>
      <c r="H24" s="1355"/>
      <c r="I24" s="1355"/>
      <c r="J24" s="1355"/>
      <c r="K24" s="1355"/>
      <c r="L24" s="1355"/>
      <c r="M24" s="1355"/>
    </row>
    <row r="25" spans="1:18" ht="59.25" customHeight="1">
      <c r="A25" s="1355"/>
      <c r="B25" s="1355"/>
      <c r="C25" s="1355"/>
      <c r="D25" s="1355"/>
      <c r="E25" s="1355"/>
      <c r="F25" s="1355"/>
      <c r="G25" s="1355"/>
      <c r="H25" s="1355"/>
      <c r="I25" s="1355"/>
      <c r="J25" s="1355"/>
      <c r="K25" s="1355"/>
      <c r="L25" s="1355"/>
      <c r="M25" s="1355"/>
      <c r="R25" s="300"/>
    </row>
    <row r="26" spans="1:18">
      <c r="A26" s="1355"/>
      <c r="B26" s="1355"/>
      <c r="C26" s="1355"/>
      <c r="D26" s="1355"/>
      <c r="E26" s="1355"/>
      <c r="F26" s="1355"/>
      <c r="G26" s="1355"/>
      <c r="H26" s="1355"/>
      <c r="I26" s="1355"/>
      <c r="J26" s="1355"/>
      <c r="K26" s="1355"/>
      <c r="L26" s="1355"/>
      <c r="M26" s="1355"/>
    </row>
    <row r="27" spans="1:18">
      <c r="A27" s="1355"/>
      <c r="B27" s="1355"/>
      <c r="C27" s="1355"/>
      <c r="D27" s="1355"/>
      <c r="E27" s="1355"/>
      <c r="F27" s="1355"/>
      <c r="G27" s="1355"/>
      <c r="H27" s="1355"/>
      <c r="I27" s="1355"/>
      <c r="J27" s="1355"/>
      <c r="K27" s="1355"/>
      <c r="L27" s="1355"/>
      <c r="M27" s="1355"/>
    </row>
    <row r="28" spans="1:18">
      <c r="A28" s="1355"/>
      <c r="B28" s="1355"/>
      <c r="C28" s="1355"/>
      <c r="D28" s="1355"/>
      <c r="E28" s="1355"/>
      <c r="F28" s="1355"/>
      <c r="G28" s="1355"/>
      <c r="H28" s="1355"/>
      <c r="I28" s="1355"/>
      <c r="J28" s="1355"/>
      <c r="K28" s="1355"/>
      <c r="L28" s="1355"/>
      <c r="M28" s="1355"/>
    </row>
    <row r="29" spans="1:18">
      <c r="A29" s="1355"/>
      <c r="B29" s="1355"/>
      <c r="C29" s="1355"/>
      <c r="D29" s="1355"/>
      <c r="E29" s="1355"/>
      <c r="F29" s="1355"/>
      <c r="G29" s="1355"/>
      <c r="H29" s="1355"/>
      <c r="I29" s="1355"/>
      <c r="J29" s="1355"/>
      <c r="K29" s="1355"/>
      <c r="L29" s="1355"/>
      <c r="M29" s="1355"/>
    </row>
    <row r="30" spans="1:18" ht="51" customHeight="1">
      <c r="A30" s="1355"/>
      <c r="B30" s="1355"/>
      <c r="C30" s="1355"/>
      <c r="D30" s="1355"/>
      <c r="E30" s="1355"/>
      <c r="F30" s="1355"/>
      <c r="G30" s="1355"/>
      <c r="H30" s="1355"/>
      <c r="I30" s="1355"/>
      <c r="J30" s="1355"/>
      <c r="K30" s="1355"/>
      <c r="L30" s="1355"/>
      <c r="M30" s="1355"/>
    </row>
    <row r="31" spans="1:18" ht="51" customHeight="1">
      <c r="A31" s="1355"/>
      <c r="B31" s="1355"/>
      <c r="C31" s="1355"/>
      <c r="D31" s="1355"/>
      <c r="E31" s="1355"/>
      <c r="F31" s="1355"/>
      <c r="G31" s="1355"/>
      <c r="H31" s="1355"/>
      <c r="I31" s="1355"/>
      <c r="J31" s="1355"/>
      <c r="K31" s="1355"/>
      <c r="L31" s="1355"/>
      <c r="M31" s="1355"/>
    </row>
    <row r="32" spans="1:18" ht="51" customHeight="1">
      <c r="A32" s="1355"/>
      <c r="B32" s="1355"/>
      <c r="C32" s="1355"/>
      <c r="D32" s="1355"/>
      <c r="E32" s="1355"/>
      <c r="F32" s="1355"/>
      <c r="G32" s="1355"/>
      <c r="H32" s="1355"/>
      <c r="I32" s="1355"/>
      <c r="J32" s="1355"/>
      <c r="K32" s="1355"/>
      <c r="L32" s="1355"/>
      <c r="M32" s="1355"/>
    </row>
    <row r="33" spans="1:13" ht="51" customHeight="1">
      <c r="A33" s="1355"/>
      <c r="B33" s="1355"/>
      <c r="C33" s="1355"/>
      <c r="D33" s="1355"/>
      <c r="E33" s="1355"/>
      <c r="F33" s="1355"/>
      <c r="G33" s="1355"/>
      <c r="H33" s="1355"/>
      <c r="I33" s="1355"/>
      <c r="J33" s="1355"/>
      <c r="K33" s="1355"/>
      <c r="L33" s="1355"/>
      <c r="M33" s="1355"/>
    </row>
    <row r="34" spans="1:13" ht="51" customHeight="1">
      <c r="A34" s="1355"/>
      <c r="B34" s="1355"/>
      <c r="C34" s="1355"/>
      <c r="D34" s="1355"/>
      <c r="E34" s="1355"/>
      <c r="F34" s="1355"/>
      <c r="G34" s="1355"/>
      <c r="H34" s="1355"/>
      <c r="I34" s="1355"/>
      <c r="J34" s="1355"/>
      <c r="K34" s="1355"/>
      <c r="L34" s="1355"/>
      <c r="M34" s="1355"/>
    </row>
    <row r="35" spans="1:13" ht="32.25" customHeight="1">
      <c r="A35" s="1355"/>
      <c r="B35" s="1355"/>
      <c r="C35" s="1355"/>
      <c r="D35" s="1355"/>
      <c r="E35" s="1355"/>
      <c r="F35" s="1355"/>
      <c r="G35" s="1355"/>
      <c r="H35" s="1355"/>
      <c r="I35" s="1355"/>
      <c r="J35" s="1355"/>
      <c r="K35" s="1355"/>
      <c r="L35" s="1355"/>
      <c r="M35" s="1355"/>
    </row>
    <row r="36" spans="1:13">
      <c r="A36" s="1355"/>
      <c r="B36" s="1355"/>
      <c r="C36" s="1355"/>
      <c r="D36" s="1355"/>
      <c r="E36" s="1355"/>
      <c r="F36" s="1355"/>
      <c r="G36" s="1355"/>
      <c r="H36" s="1355"/>
      <c r="I36" s="1355"/>
      <c r="J36" s="1355"/>
      <c r="K36" s="1355"/>
      <c r="L36" s="1355"/>
      <c r="M36" s="1355"/>
    </row>
    <row r="37" spans="1:13" ht="64.5" customHeight="1">
      <c r="A37" s="1355"/>
      <c r="B37" s="1355"/>
      <c r="C37" s="1355"/>
      <c r="D37" s="1355"/>
      <c r="E37" s="1355"/>
      <c r="F37" s="1355"/>
      <c r="G37" s="1355"/>
      <c r="H37" s="1355"/>
      <c r="I37" s="1355"/>
      <c r="J37" s="1355"/>
      <c r="K37" s="1355"/>
      <c r="L37" s="1355"/>
      <c r="M37" s="1355"/>
    </row>
    <row r="38" spans="1:13" ht="79.5" customHeight="1">
      <c r="A38" s="1355"/>
      <c r="B38" s="1355"/>
      <c r="C38" s="1355"/>
      <c r="D38" s="1355"/>
      <c r="E38" s="1355"/>
      <c r="F38" s="1355"/>
      <c r="G38" s="1355"/>
      <c r="H38" s="1355"/>
      <c r="I38" s="1355"/>
      <c r="J38" s="1355"/>
      <c r="K38" s="1355"/>
      <c r="L38" s="1355"/>
      <c r="M38" s="1355"/>
    </row>
    <row r="39" spans="1:13" ht="79.5" customHeight="1">
      <c r="A39" s="1355"/>
      <c r="B39" s="1355"/>
      <c r="C39" s="1355"/>
      <c r="D39" s="1355"/>
      <c r="E39" s="1355"/>
      <c r="F39" s="1355"/>
      <c r="G39" s="1355"/>
      <c r="H39" s="1355"/>
      <c r="I39" s="1355"/>
      <c r="J39" s="1355"/>
      <c r="K39" s="1355"/>
      <c r="L39" s="1355"/>
      <c r="M39" s="1355"/>
    </row>
    <row r="40" spans="1:13" ht="79.5" customHeight="1">
      <c r="A40" s="1355"/>
      <c r="B40" s="1355"/>
      <c r="C40" s="1355"/>
      <c r="D40" s="1355"/>
      <c r="E40" s="1355"/>
      <c r="F40" s="1355"/>
      <c r="G40" s="1355"/>
      <c r="H40" s="1355"/>
      <c r="I40" s="1355"/>
      <c r="J40" s="1355"/>
      <c r="K40" s="1355"/>
      <c r="L40" s="1355"/>
      <c r="M40" s="1355"/>
    </row>
    <row r="41" spans="1:13" ht="195.75" customHeight="1">
      <c r="A41" s="1355"/>
      <c r="B41" s="1355"/>
      <c r="C41" s="1355"/>
      <c r="D41" s="1355"/>
      <c r="E41" s="1355"/>
      <c r="F41" s="1355"/>
      <c r="G41" s="1355"/>
      <c r="H41" s="1355"/>
      <c r="I41" s="1355"/>
      <c r="J41" s="1355"/>
      <c r="K41" s="1355"/>
      <c r="L41" s="1355"/>
      <c r="M41" s="1355"/>
    </row>
    <row r="42" spans="1:13" ht="79.5" customHeight="1">
      <c r="A42" s="1355"/>
      <c r="B42" s="1355"/>
      <c r="C42" s="1355"/>
      <c r="D42" s="1355"/>
      <c r="E42" s="1355"/>
      <c r="F42" s="1355"/>
      <c r="G42" s="1355"/>
      <c r="H42" s="1355"/>
      <c r="I42" s="1355"/>
      <c r="J42" s="1355"/>
      <c r="K42" s="1355"/>
      <c r="L42" s="1355"/>
      <c r="M42" s="1355"/>
    </row>
    <row r="43" spans="1:13" ht="251.25" customHeight="1">
      <c r="A43" s="1355"/>
      <c r="B43" s="1355"/>
      <c r="C43" s="1355"/>
      <c r="D43" s="1355"/>
      <c r="E43" s="1355"/>
      <c r="F43" s="1355"/>
      <c r="G43" s="1355"/>
      <c r="H43" s="1355"/>
      <c r="I43" s="1355"/>
      <c r="J43" s="1355"/>
      <c r="K43" s="1355"/>
      <c r="L43" s="1355"/>
      <c r="M43" s="1355"/>
    </row>
    <row r="44" spans="1:13" ht="79.5" customHeight="1">
      <c r="A44" s="1355"/>
      <c r="B44" s="1355"/>
      <c r="C44" s="1355"/>
      <c r="D44" s="1355"/>
      <c r="E44" s="1355"/>
      <c r="F44" s="1355"/>
      <c r="G44" s="1355"/>
      <c r="H44" s="1355"/>
      <c r="I44" s="1355"/>
      <c r="J44" s="1355"/>
      <c r="K44" s="1355"/>
      <c r="L44" s="1355"/>
      <c r="M44" s="1355"/>
    </row>
    <row r="45" spans="1:13" ht="70.5" customHeight="1">
      <c r="A45" s="1355"/>
      <c r="B45" s="1355"/>
      <c r="C45" s="1355"/>
      <c r="D45" s="1355"/>
      <c r="E45" s="1355"/>
      <c r="F45" s="1355"/>
      <c r="G45" s="1355"/>
      <c r="H45" s="1355"/>
      <c r="I45" s="1355"/>
      <c r="J45" s="1355"/>
      <c r="K45" s="1355"/>
      <c r="L45" s="1355"/>
      <c r="M45" s="1355"/>
    </row>
    <row r="46" spans="1:13" ht="59.25" customHeight="1">
      <c r="A46" s="1355"/>
      <c r="B46" s="1355"/>
      <c r="C46" s="1355"/>
      <c r="D46" s="1355"/>
      <c r="E46" s="1355"/>
      <c r="F46" s="1355"/>
      <c r="G46" s="1355"/>
      <c r="H46" s="1355"/>
      <c r="I46" s="1355"/>
      <c r="J46" s="1355"/>
      <c r="K46" s="1355"/>
      <c r="L46" s="1355"/>
      <c r="M46" s="1355"/>
    </row>
    <row r="47" spans="1:13" ht="59.25" customHeight="1">
      <c r="A47" s="1355"/>
      <c r="B47" s="1355"/>
      <c r="C47" s="1355"/>
      <c r="D47" s="1355"/>
      <c r="E47" s="1355"/>
      <c r="F47" s="1355"/>
      <c r="G47" s="1355"/>
      <c r="H47" s="1355"/>
      <c r="I47" s="1355"/>
      <c r="J47" s="1355"/>
      <c r="K47" s="1355"/>
      <c r="L47" s="1355"/>
      <c r="M47" s="1355"/>
    </row>
    <row r="48" spans="1:13" ht="59.25" customHeight="1">
      <c r="A48" s="1355"/>
      <c r="B48" s="1355"/>
      <c r="C48" s="1355"/>
      <c r="D48" s="1355"/>
      <c r="E48" s="1355"/>
      <c r="F48" s="1355"/>
      <c r="G48" s="1355"/>
      <c r="H48" s="1355"/>
      <c r="I48" s="1355"/>
      <c r="J48" s="1355"/>
      <c r="K48" s="1355"/>
      <c r="L48" s="1355"/>
      <c r="M48" s="1355"/>
    </row>
    <row r="49" spans="1:15" ht="59.25" customHeight="1">
      <c r="A49" s="1355"/>
      <c r="B49" s="1355"/>
      <c r="C49" s="1355"/>
      <c r="D49" s="1355"/>
      <c r="E49" s="1355"/>
      <c r="F49" s="1355"/>
      <c r="G49" s="1355"/>
      <c r="H49" s="1355"/>
      <c r="I49" s="1355"/>
      <c r="J49" s="1355"/>
      <c r="K49" s="1355"/>
      <c r="L49" s="1355"/>
      <c r="M49" s="1355"/>
      <c r="O49" s="254" t="s">
        <v>1</v>
      </c>
    </row>
    <row r="50" spans="1:15" ht="59.25" customHeight="1">
      <c r="A50" s="1355"/>
      <c r="B50" s="1355"/>
      <c r="C50" s="1355"/>
      <c r="D50" s="1355"/>
      <c r="E50" s="1355"/>
      <c r="F50" s="1355"/>
      <c r="G50" s="1355"/>
      <c r="H50" s="1355"/>
      <c r="I50" s="1355"/>
      <c r="J50" s="1355"/>
      <c r="K50" s="1355"/>
      <c r="L50" s="1355"/>
      <c r="M50" s="1355"/>
    </row>
    <row r="51" spans="1:15" ht="62.25" customHeight="1">
      <c r="A51" s="1355"/>
      <c r="B51" s="1355"/>
      <c r="C51" s="1355"/>
      <c r="D51" s="1355"/>
      <c r="E51" s="1355"/>
      <c r="F51" s="1355"/>
      <c r="G51" s="1355"/>
      <c r="H51" s="1355"/>
      <c r="I51" s="1355"/>
      <c r="J51" s="1355"/>
      <c r="K51" s="1355"/>
      <c r="L51" s="1355"/>
      <c r="M51" s="1355"/>
    </row>
  </sheetData>
  <mergeCells count="1">
    <mergeCell ref="A5:M51"/>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19">
    <tabColor theme="8" tint="-0.249977111117893"/>
    <pageSetUpPr fitToPage="1"/>
  </sheetPr>
  <dimension ref="A3:Q56"/>
  <sheetViews>
    <sheetView showGridLines="0" view="pageBreakPreview" topLeftCell="G1" zoomScale="40" zoomScaleNormal="100" zoomScaleSheetLayoutView="40" workbookViewId="0">
      <pane ySplit="3" topLeftCell="A4" activePane="bottomLeft" state="frozen"/>
      <selection pane="bottomLeft" activeCell="V44" sqref="V44"/>
      <selection activeCell="Q40" sqref="Q40"/>
    </sheetView>
  </sheetViews>
  <sheetFormatPr defaultColWidth="11.42578125" defaultRowHeight="30"/>
  <cols>
    <col min="1" max="1" width="16.28515625" style="254" customWidth="1"/>
    <col min="2" max="2" width="15.42578125" style="254" customWidth="1"/>
    <col min="3" max="3" width="11.42578125" style="254"/>
    <col min="4" max="4" width="16.42578125" style="254" customWidth="1"/>
    <col min="5" max="5" width="14.85546875" style="254" customWidth="1"/>
    <col min="6" max="6" width="20.140625" style="254" customWidth="1"/>
    <col min="7" max="7" width="17.28515625" style="254" customWidth="1"/>
    <col min="8" max="8" width="45.7109375" style="254" customWidth="1"/>
    <col min="9" max="9" width="42.42578125" style="254" customWidth="1"/>
    <col min="10" max="10" width="58.5703125" style="254" customWidth="1"/>
    <col min="11" max="11" width="53.85546875" style="254" customWidth="1"/>
    <col min="12" max="12" width="20.140625" style="254" customWidth="1"/>
    <col min="13" max="13" width="7" style="254" customWidth="1"/>
    <col min="14" max="17" width="11.42578125" style="1203"/>
    <col min="18" max="16384" width="11.42578125" style="254"/>
  </cols>
  <sheetData>
    <row r="3" spans="1:13" ht="81" customHeight="1"/>
    <row r="4" spans="1:13" ht="10.5" customHeight="1">
      <c r="A4" s="1583" t="s">
        <v>228</v>
      </c>
      <c r="B4" s="1356"/>
      <c r="C4" s="1356"/>
      <c r="D4" s="1356"/>
      <c r="E4" s="1356"/>
      <c r="F4" s="1356"/>
      <c r="G4" s="1356"/>
      <c r="H4" s="1356"/>
      <c r="I4" s="1356"/>
      <c r="J4" s="1356"/>
      <c r="K4" s="1356"/>
      <c r="L4" s="1356"/>
      <c r="M4" s="1145"/>
    </row>
    <row r="5" spans="1:13" ht="14.25" customHeight="1">
      <c r="A5" s="1356"/>
      <c r="B5" s="1356"/>
      <c r="C5" s="1356"/>
      <c r="D5" s="1356"/>
      <c r="E5" s="1356"/>
      <c r="F5" s="1356"/>
      <c r="G5" s="1356"/>
      <c r="H5" s="1356"/>
      <c r="I5" s="1356"/>
      <c r="J5" s="1356"/>
      <c r="K5" s="1356"/>
      <c r="L5" s="1356"/>
      <c r="M5" s="1145"/>
    </row>
    <row r="6" spans="1:13" ht="14.25" customHeight="1">
      <c r="A6" s="1356"/>
      <c r="B6" s="1356"/>
      <c r="C6" s="1356"/>
      <c r="D6" s="1356"/>
      <c r="E6" s="1356"/>
      <c r="F6" s="1356"/>
      <c r="G6" s="1356"/>
      <c r="H6" s="1356"/>
      <c r="I6" s="1356"/>
      <c r="J6" s="1356"/>
      <c r="K6" s="1356"/>
      <c r="L6" s="1356"/>
      <c r="M6" s="1145"/>
    </row>
    <row r="7" spans="1:13" ht="14.25" customHeight="1">
      <c r="A7" s="1356"/>
      <c r="B7" s="1356"/>
      <c r="C7" s="1356"/>
      <c r="D7" s="1356"/>
      <c r="E7" s="1356"/>
      <c r="F7" s="1356"/>
      <c r="G7" s="1356"/>
      <c r="H7" s="1356"/>
      <c r="I7" s="1356"/>
      <c r="J7" s="1356"/>
      <c r="K7" s="1356"/>
      <c r="L7" s="1356"/>
      <c r="M7" s="1145"/>
    </row>
    <row r="8" spans="1:13" ht="14.25" customHeight="1">
      <c r="A8" s="1356"/>
      <c r="B8" s="1356"/>
      <c r="C8" s="1356"/>
      <c r="D8" s="1356"/>
      <c r="E8" s="1356"/>
      <c r="F8" s="1356"/>
      <c r="G8" s="1356"/>
      <c r="H8" s="1356"/>
      <c r="I8" s="1356"/>
      <c r="J8" s="1356"/>
      <c r="K8" s="1356"/>
      <c r="L8" s="1356"/>
      <c r="M8" s="1145"/>
    </row>
    <row r="9" spans="1:13" ht="14.25" customHeight="1">
      <c r="A9" s="1356"/>
      <c r="B9" s="1356"/>
      <c r="C9" s="1356"/>
      <c r="D9" s="1356"/>
      <c r="E9" s="1356"/>
      <c r="F9" s="1356"/>
      <c r="G9" s="1356"/>
      <c r="H9" s="1356"/>
      <c r="I9" s="1356"/>
      <c r="J9" s="1356"/>
      <c r="K9" s="1356"/>
      <c r="L9" s="1356"/>
      <c r="M9" s="1145"/>
    </row>
    <row r="10" spans="1:13" ht="45.75" customHeight="1">
      <c r="A10" s="1356"/>
      <c r="B10" s="1356"/>
      <c r="C10" s="1356"/>
      <c r="D10" s="1356"/>
      <c r="E10" s="1356"/>
      <c r="F10" s="1356"/>
      <c r="G10" s="1356"/>
      <c r="H10" s="1356"/>
      <c r="I10" s="1356"/>
      <c r="J10" s="1356"/>
      <c r="K10" s="1356"/>
      <c r="L10" s="1356"/>
      <c r="M10" s="1145"/>
    </row>
    <row r="11" spans="1:13" ht="14.25" customHeight="1">
      <c r="A11" s="1356"/>
      <c r="B11" s="1356"/>
      <c r="C11" s="1356"/>
      <c r="D11" s="1356"/>
      <c r="E11" s="1356"/>
      <c r="F11" s="1356"/>
      <c r="G11" s="1356"/>
      <c r="H11" s="1356"/>
      <c r="I11" s="1356"/>
      <c r="J11" s="1356"/>
      <c r="K11" s="1356"/>
      <c r="L11" s="1356"/>
      <c r="M11" s="1145"/>
    </row>
    <row r="12" spans="1:13" ht="14.25" customHeight="1">
      <c r="A12" s="1356"/>
      <c r="B12" s="1356"/>
      <c r="C12" s="1356"/>
      <c r="D12" s="1356"/>
      <c r="E12" s="1356"/>
      <c r="F12" s="1356"/>
      <c r="G12" s="1356"/>
      <c r="H12" s="1356"/>
      <c r="I12" s="1356"/>
      <c r="J12" s="1356"/>
      <c r="K12" s="1356"/>
      <c r="L12" s="1356"/>
      <c r="M12" s="1145"/>
    </row>
    <row r="13" spans="1:13" ht="14.25" customHeight="1">
      <c r="A13" s="1356"/>
      <c r="B13" s="1356"/>
      <c r="C13" s="1356"/>
      <c r="D13" s="1356"/>
      <c r="E13" s="1356"/>
      <c r="F13" s="1356"/>
      <c r="G13" s="1356"/>
      <c r="H13" s="1356"/>
      <c r="I13" s="1356"/>
      <c r="J13" s="1356"/>
      <c r="K13" s="1356"/>
      <c r="L13" s="1356"/>
      <c r="M13" s="1145"/>
    </row>
    <row r="14" spans="1:13" ht="14.25" customHeight="1">
      <c r="A14" s="1356"/>
      <c r="B14" s="1356"/>
      <c r="C14" s="1356"/>
      <c r="D14" s="1356"/>
      <c r="E14" s="1356"/>
      <c r="F14" s="1356"/>
      <c r="G14" s="1356"/>
      <c r="H14" s="1356"/>
      <c r="I14" s="1356"/>
      <c r="J14" s="1356"/>
      <c r="K14" s="1356"/>
      <c r="L14" s="1356"/>
      <c r="M14" s="1145"/>
    </row>
    <row r="15" spans="1:13" ht="14.25" customHeight="1">
      <c r="A15" s="1356"/>
      <c r="B15" s="1356"/>
      <c r="C15" s="1356"/>
      <c r="D15" s="1356"/>
      <c r="E15" s="1356"/>
      <c r="F15" s="1356"/>
      <c r="G15" s="1356"/>
      <c r="H15" s="1356"/>
      <c r="I15" s="1356"/>
      <c r="J15" s="1356"/>
      <c r="K15" s="1356"/>
      <c r="L15" s="1356"/>
      <c r="M15" s="1145"/>
    </row>
    <row r="16" spans="1:13" ht="14.25" customHeight="1">
      <c r="A16" s="1356"/>
      <c r="B16" s="1356"/>
      <c r="C16" s="1356"/>
      <c r="D16" s="1356"/>
      <c r="E16" s="1356"/>
      <c r="F16" s="1356"/>
      <c r="G16" s="1356"/>
      <c r="H16" s="1356"/>
      <c r="I16" s="1356"/>
      <c r="J16" s="1356"/>
      <c r="K16" s="1356"/>
      <c r="L16" s="1356"/>
      <c r="M16" s="1145"/>
    </row>
    <row r="17" spans="1:13" ht="14.25" customHeight="1">
      <c r="A17" s="1356"/>
      <c r="B17" s="1356"/>
      <c r="C17" s="1356"/>
      <c r="D17" s="1356"/>
      <c r="E17" s="1356"/>
      <c r="F17" s="1356"/>
      <c r="G17" s="1356"/>
      <c r="H17" s="1356"/>
      <c r="I17" s="1356"/>
      <c r="J17" s="1356"/>
      <c r="K17" s="1356"/>
      <c r="L17" s="1356"/>
      <c r="M17" s="1145"/>
    </row>
    <row r="18" spans="1:13" ht="14.25" customHeight="1">
      <c r="A18" s="1356"/>
      <c r="B18" s="1356"/>
      <c r="C18" s="1356"/>
      <c r="D18" s="1356"/>
      <c r="E18" s="1356"/>
      <c r="F18" s="1356"/>
      <c r="G18" s="1356"/>
      <c r="H18" s="1356"/>
      <c r="I18" s="1356"/>
      <c r="J18" s="1356"/>
      <c r="K18" s="1356"/>
      <c r="L18" s="1356"/>
      <c r="M18" s="1145"/>
    </row>
    <row r="19" spans="1:13" ht="14.25" customHeight="1">
      <c r="A19" s="1356"/>
      <c r="B19" s="1356"/>
      <c r="C19" s="1356"/>
      <c r="D19" s="1356"/>
      <c r="E19" s="1356"/>
      <c r="F19" s="1356"/>
      <c r="G19" s="1356"/>
      <c r="H19" s="1356"/>
      <c r="I19" s="1356"/>
      <c r="J19" s="1356"/>
      <c r="K19" s="1356"/>
      <c r="L19" s="1356"/>
      <c r="M19" s="1145"/>
    </row>
    <row r="20" spans="1:13" ht="14.25" customHeight="1">
      <c r="A20" s="1356"/>
      <c r="B20" s="1356"/>
      <c r="C20" s="1356"/>
      <c r="D20" s="1356"/>
      <c r="E20" s="1356"/>
      <c r="F20" s="1356"/>
      <c r="G20" s="1356"/>
      <c r="H20" s="1356"/>
      <c r="I20" s="1356"/>
      <c r="J20" s="1356"/>
      <c r="K20" s="1356"/>
      <c r="L20" s="1356"/>
      <c r="M20" s="1145"/>
    </row>
    <row r="21" spans="1:13" ht="14.25" customHeight="1">
      <c r="A21" s="1356"/>
      <c r="B21" s="1356"/>
      <c r="C21" s="1356"/>
      <c r="D21" s="1356"/>
      <c r="E21" s="1356"/>
      <c r="F21" s="1356"/>
      <c r="G21" s="1356"/>
      <c r="H21" s="1356"/>
      <c r="I21" s="1356"/>
      <c r="J21" s="1356"/>
      <c r="K21" s="1356"/>
      <c r="L21" s="1356"/>
      <c r="M21" s="1145"/>
    </row>
    <row r="22" spans="1:13" ht="15" customHeight="1">
      <c r="A22" s="1356"/>
      <c r="B22" s="1356"/>
      <c r="C22" s="1356"/>
      <c r="D22" s="1356"/>
      <c r="E22" s="1356"/>
      <c r="F22" s="1356"/>
      <c r="G22" s="1356"/>
      <c r="H22" s="1356"/>
      <c r="I22" s="1356"/>
      <c r="J22" s="1356"/>
      <c r="K22" s="1356"/>
      <c r="L22" s="1356"/>
      <c r="M22" s="1145"/>
    </row>
    <row r="23" spans="1:13" ht="15" customHeight="1">
      <c r="A23" s="1356"/>
      <c r="B23" s="1356"/>
      <c r="C23" s="1356"/>
      <c r="D23" s="1356"/>
      <c r="E23" s="1356"/>
      <c r="F23" s="1356"/>
      <c r="G23" s="1356"/>
      <c r="H23" s="1356"/>
      <c r="I23" s="1356"/>
      <c r="J23" s="1356"/>
      <c r="K23" s="1356"/>
      <c r="L23" s="1356"/>
      <c r="M23" s="1145"/>
    </row>
    <row r="24" spans="1:13" ht="15" customHeight="1">
      <c r="A24" s="1356"/>
      <c r="B24" s="1356"/>
      <c r="C24" s="1356"/>
      <c r="D24" s="1356"/>
      <c r="E24" s="1356"/>
      <c r="F24" s="1356"/>
      <c r="G24" s="1356"/>
      <c r="H24" s="1356"/>
      <c r="I24" s="1356"/>
      <c r="J24" s="1356"/>
      <c r="K24" s="1356"/>
      <c r="L24" s="1356"/>
      <c r="M24" s="1145"/>
    </row>
    <row r="25" spans="1:13" ht="15" customHeight="1">
      <c r="A25" s="1356"/>
      <c r="B25" s="1356"/>
      <c r="C25" s="1356"/>
      <c r="D25" s="1356"/>
      <c r="E25" s="1356"/>
      <c r="F25" s="1356"/>
      <c r="G25" s="1356"/>
      <c r="H25" s="1356"/>
      <c r="I25" s="1356"/>
      <c r="J25" s="1356"/>
      <c r="K25" s="1356"/>
      <c r="L25" s="1356"/>
      <c r="M25" s="1145"/>
    </row>
    <row r="26" spans="1:13" ht="15" customHeight="1">
      <c r="A26" s="1356"/>
      <c r="B26" s="1356"/>
      <c r="C26" s="1356"/>
      <c r="D26" s="1356"/>
      <c r="E26" s="1356"/>
      <c r="F26" s="1356"/>
      <c r="G26" s="1356"/>
      <c r="H26" s="1356"/>
      <c r="I26" s="1356"/>
      <c r="J26" s="1356"/>
      <c r="K26" s="1356"/>
      <c r="L26" s="1356"/>
      <c r="M26" s="1145"/>
    </row>
    <row r="27" spans="1:13" ht="14.25" customHeight="1">
      <c r="A27" s="1356"/>
      <c r="B27" s="1356"/>
      <c r="C27" s="1356"/>
      <c r="D27" s="1356"/>
      <c r="E27" s="1356"/>
      <c r="F27" s="1356"/>
      <c r="G27" s="1356"/>
      <c r="H27" s="1356"/>
      <c r="I27" s="1356"/>
      <c r="J27" s="1356"/>
      <c r="K27" s="1356"/>
      <c r="L27" s="1356"/>
      <c r="M27" s="1145"/>
    </row>
    <row r="28" spans="1:13" ht="93.75" customHeight="1">
      <c r="A28" s="1356"/>
      <c r="B28" s="1356"/>
      <c r="C28" s="1356"/>
      <c r="D28" s="1356"/>
      <c r="E28" s="1356"/>
      <c r="F28" s="1356"/>
      <c r="G28" s="1356"/>
      <c r="H28" s="1356"/>
      <c r="I28" s="1356"/>
      <c r="J28" s="1356"/>
      <c r="K28" s="1356"/>
      <c r="L28" s="1356"/>
      <c r="M28" s="1145"/>
    </row>
    <row r="29" spans="1:13" ht="14.25" customHeight="1">
      <c r="A29" s="1356"/>
      <c r="B29" s="1356"/>
      <c r="C29" s="1356"/>
      <c r="D29" s="1356"/>
      <c r="E29" s="1356"/>
      <c r="F29" s="1356"/>
      <c r="G29" s="1356"/>
      <c r="H29" s="1356"/>
      <c r="I29" s="1356"/>
      <c r="J29" s="1356"/>
      <c r="K29" s="1356"/>
      <c r="L29" s="1356"/>
      <c r="M29" s="1145"/>
    </row>
    <row r="30" spans="1:13" ht="14.25" customHeight="1">
      <c r="A30" s="1356"/>
      <c r="B30" s="1356"/>
      <c r="C30" s="1356"/>
      <c r="D30" s="1356"/>
      <c r="E30" s="1356"/>
      <c r="F30" s="1356"/>
      <c r="G30" s="1356"/>
      <c r="H30" s="1356"/>
      <c r="I30" s="1356"/>
      <c r="J30" s="1356"/>
      <c r="K30" s="1356"/>
      <c r="L30" s="1356"/>
      <c r="M30" s="1145"/>
    </row>
    <row r="31" spans="1:13">
      <c r="A31" s="1356"/>
      <c r="B31" s="1356"/>
      <c r="C31" s="1356"/>
      <c r="D31" s="1356"/>
      <c r="E31" s="1356"/>
      <c r="F31" s="1356"/>
      <c r="G31" s="1356"/>
      <c r="H31" s="1356"/>
      <c r="I31" s="1356"/>
      <c r="J31" s="1356"/>
      <c r="K31" s="1356"/>
      <c r="L31" s="1356"/>
      <c r="M31" s="1145"/>
    </row>
    <row r="32" spans="1:13" ht="14.25" customHeight="1">
      <c r="A32" s="1356"/>
      <c r="B32" s="1356"/>
      <c r="C32" s="1356"/>
      <c r="D32" s="1356"/>
      <c r="E32" s="1356"/>
      <c r="F32" s="1356"/>
      <c r="G32" s="1356"/>
      <c r="H32" s="1356"/>
      <c r="I32" s="1356"/>
      <c r="J32" s="1356"/>
      <c r="K32" s="1356"/>
      <c r="L32" s="1356"/>
      <c r="M32" s="1145"/>
    </row>
    <row r="33" spans="1:13" ht="14.25" customHeight="1">
      <c r="A33" s="1356"/>
      <c r="B33" s="1356"/>
      <c r="C33" s="1356"/>
      <c r="D33" s="1356"/>
      <c r="E33" s="1356"/>
      <c r="F33" s="1356"/>
      <c r="G33" s="1356"/>
      <c r="H33" s="1356"/>
      <c r="I33" s="1356"/>
      <c r="J33" s="1356"/>
      <c r="K33" s="1356"/>
      <c r="L33" s="1356"/>
      <c r="M33" s="1145"/>
    </row>
    <row r="34" spans="1:13" ht="42.75" customHeight="1">
      <c r="A34" s="1356"/>
      <c r="B34" s="1356"/>
      <c r="C34" s="1356"/>
      <c r="D34" s="1356"/>
      <c r="E34" s="1356"/>
      <c r="F34" s="1356"/>
      <c r="G34" s="1356"/>
      <c r="H34" s="1356"/>
      <c r="I34" s="1356"/>
      <c r="J34" s="1356"/>
      <c r="K34" s="1356"/>
      <c r="L34" s="1356"/>
      <c r="M34" s="1145"/>
    </row>
    <row r="35" spans="1:13" ht="14.25" customHeight="1">
      <c r="A35" s="1356"/>
      <c r="B35" s="1356"/>
      <c r="C35" s="1356"/>
      <c r="D35" s="1356"/>
      <c r="E35" s="1356"/>
      <c r="F35" s="1356"/>
      <c r="G35" s="1356"/>
      <c r="H35" s="1356"/>
      <c r="I35" s="1356"/>
      <c r="J35" s="1356"/>
      <c r="K35" s="1356"/>
      <c r="L35" s="1356"/>
      <c r="M35" s="1145"/>
    </row>
    <row r="36" spans="1:13" ht="19.5" customHeight="1">
      <c r="A36" s="1356"/>
      <c r="B36" s="1356"/>
      <c r="C36" s="1356"/>
      <c r="D36" s="1356"/>
      <c r="E36" s="1356"/>
      <c r="F36" s="1356"/>
      <c r="G36" s="1356"/>
      <c r="H36" s="1356"/>
      <c r="I36" s="1356"/>
      <c r="J36" s="1356"/>
      <c r="K36" s="1356"/>
      <c r="L36" s="1356"/>
      <c r="M36" s="1145"/>
    </row>
    <row r="37" spans="1:13" ht="59.25" customHeight="1">
      <c r="A37" s="1356"/>
      <c r="B37" s="1356"/>
      <c r="C37" s="1356"/>
      <c r="D37" s="1356"/>
      <c r="E37" s="1356"/>
      <c r="F37" s="1356"/>
      <c r="G37" s="1356"/>
      <c r="H37" s="1356"/>
      <c r="I37" s="1356"/>
      <c r="J37" s="1356"/>
      <c r="K37" s="1356"/>
      <c r="L37" s="1356"/>
      <c r="M37" s="1145"/>
    </row>
    <row r="38" spans="1:13">
      <c r="A38" s="1356"/>
      <c r="B38" s="1356"/>
      <c r="C38" s="1356"/>
      <c r="D38" s="1356"/>
      <c r="E38" s="1356"/>
      <c r="F38" s="1356"/>
      <c r="G38" s="1356"/>
      <c r="H38" s="1356"/>
      <c r="I38" s="1356"/>
      <c r="J38" s="1356"/>
      <c r="K38" s="1356"/>
      <c r="L38" s="1356"/>
      <c r="M38" s="1145"/>
    </row>
    <row r="39" spans="1:13">
      <c r="A39" s="1356"/>
      <c r="B39" s="1356"/>
      <c r="C39" s="1356"/>
      <c r="D39" s="1356"/>
      <c r="E39" s="1356"/>
      <c r="F39" s="1356"/>
      <c r="G39" s="1356"/>
      <c r="H39" s="1356"/>
      <c r="I39" s="1356"/>
      <c r="J39" s="1356"/>
      <c r="K39" s="1356"/>
      <c r="L39" s="1356"/>
      <c r="M39" s="1145"/>
    </row>
    <row r="40" spans="1:13">
      <c r="A40" s="1356"/>
      <c r="B40" s="1356"/>
      <c r="C40" s="1356"/>
      <c r="D40" s="1356"/>
      <c r="E40" s="1356"/>
      <c r="F40" s="1356"/>
      <c r="G40" s="1356"/>
      <c r="H40" s="1356"/>
      <c r="I40" s="1356"/>
      <c r="J40" s="1356"/>
      <c r="K40" s="1356"/>
      <c r="L40" s="1356"/>
      <c r="M40" s="1146"/>
    </row>
    <row r="41" spans="1:13">
      <c r="A41" s="1356"/>
      <c r="B41" s="1356"/>
      <c r="C41" s="1356"/>
      <c r="D41" s="1356"/>
      <c r="E41" s="1356"/>
      <c r="F41" s="1356"/>
      <c r="G41" s="1356"/>
      <c r="H41" s="1356"/>
      <c r="I41" s="1356"/>
      <c r="J41" s="1356"/>
      <c r="K41" s="1356"/>
      <c r="L41" s="1356"/>
      <c r="M41" s="1146"/>
    </row>
    <row r="42" spans="1:13" ht="30.75" customHeight="1">
      <c r="A42" s="1356"/>
      <c r="B42" s="1356"/>
      <c r="C42" s="1356"/>
      <c r="D42" s="1356"/>
      <c r="E42" s="1356"/>
      <c r="F42" s="1356"/>
      <c r="G42" s="1356"/>
      <c r="H42" s="1356"/>
      <c r="I42" s="1356"/>
      <c r="J42" s="1356"/>
      <c r="K42" s="1356"/>
      <c r="L42" s="1356"/>
      <c r="M42" s="1146"/>
    </row>
    <row r="43" spans="1:13">
      <c r="A43" s="1356"/>
      <c r="B43" s="1356"/>
      <c r="C43" s="1356"/>
      <c r="D43" s="1356"/>
      <c r="E43" s="1356"/>
      <c r="F43" s="1356"/>
      <c r="G43" s="1356"/>
      <c r="H43" s="1356"/>
      <c r="I43" s="1356"/>
      <c r="J43" s="1356"/>
      <c r="K43" s="1356"/>
      <c r="L43" s="1356"/>
      <c r="M43" s="1146"/>
    </row>
    <row r="44" spans="1:13" ht="101.25" customHeight="1">
      <c r="A44" s="1356"/>
      <c r="B44" s="1356"/>
      <c r="C44" s="1356"/>
      <c r="D44" s="1356"/>
      <c r="E44" s="1356"/>
      <c r="F44" s="1356"/>
      <c r="G44" s="1356"/>
      <c r="H44" s="1356"/>
      <c r="I44" s="1356"/>
      <c r="J44" s="1356"/>
      <c r="K44" s="1356"/>
      <c r="L44" s="1356"/>
      <c r="M44" s="1146"/>
    </row>
    <row r="45" spans="1:13">
      <c r="A45" s="1356"/>
      <c r="B45" s="1356"/>
      <c r="C45" s="1356"/>
      <c r="D45" s="1356"/>
      <c r="E45" s="1356"/>
      <c r="F45" s="1356"/>
      <c r="G45" s="1356"/>
      <c r="H45" s="1356"/>
      <c r="I45" s="1356"/>
      <c r="J45" s="1356"/>
      <c r="K45" s="1356"/>
      <c r="L45" s="1356"/>
      <c r="M45" s="1146"/>
    </row>
    <row r="46" spans="1:13">
      <c r="A46" s="1356"/>
      <c r="B46" s="1356"/>
      <c r="C46" s="1356"/>
      <c r="D46" s="1356"/>
      <c r="E46" s="1356"/>
      <c r="F46" s="1356"/>
      <c r="G46" s="1356"/>
      <c r="H46" s="1356"/>
      <c r="I46" s="1356"/>
      <c r="J46" s="1356"/>
      <c r="K46" s="1356"/>
      <c r="L46" s="1356"/>
      <c r="M46" s="1146"/>
    </row>
    <row r="47" spans="1:13">
      <c r="A47" s="1356"/>
      <c r="B47" s="1356"/>
      <c r="C47" s="1356"/>
      <c r="D47" s="1356"/>
      <c r="E47" s="1356"/>
      <c r="F47" s="1356"/>
      <c r="G47" s="1356"/>
      <c r="H47" s="1356"/>
      <c r="I47" s="1356"/>
      <c r="J47" s="1356"/>
      <c r="K47" s="1356"/>
      <c r="L47" s="1356"/>
      <c r="M47" s="1146"/>
    </row>
    <row r="48" spans="1:13">
      <c r="A48" s="1356"/>
      <c r="B48" s="1356"/>
      <c r="C48" s="1356"/>
      <c r="D48" s="1356"/>
      <c r="E48" s="1356"/>
      <c r="F48" s="1356"/>
      <c r="G48" s="1356"/>
      <c r="H48" s="1356"/>
      <c r="I48" s="1356"/>
      <c r="J48" s="1356"/>
      <c r="K48" s="1356"/>
      <c r="L48" s="1356"/>
      <c r="M48" s="1146"/>
    </row>
    <row r="49" spans="1:13">
      <c r="A49" s="1356"/>
      <c r="B49" s="1356"/>
      <c r="C49" s="1356"/>
      <c r="D49" s="1356"/>
      <c r="E49" s="1356"/>
      <c r="F49" s="1356"/>
      <c r="G49" s="1356"/>
      <c r="H49" s="1356"/>
      <c r="I49" s="1356"/>
      <c r="J49" s="1356"/>
      <c r="K49" s="1356"/>
      <c r="L49" s="1356"/>
      <c r="M49" s="1146"/>
    </row>
    <row r="50" spans="1:13">
      <c r="A50" s="1356"/>
      <c r="B50" s="1356"/>
      <c r="C50" s="1356"/>
      <c r="D50" s="1356"/>
      <c r="E50" s="1356"/>
      <c r="F50" s="1356"/>
      <c r="G50" s="1356"/>
      <c r="H50" s="1356"/>
      <c r="I50" s="1356"/>
      <c r="J50" s="1356"/>
      <c r="K50" s="1356"/>
      <c r="L50" s="1356"/>
      <c r="M50" s="1146"/>
    </row>
    <row r="51" spans="1:13">
      <c r="A51" s="1356"/>
      <c r="B51" s="1356"/>
      <c r="C51" s="1356"/>
      <c r="D51" s="1356"/>
      <c r="E51" s="1356"/>
      <c r="F51" s="1356"/>
      <c r="G51" s="1356"/>
      <c r="H51" s="1356"/>
      <c r="I51" s="1356"/>
      <c r="J51" s="1356"/>
      <c r="K51" s="1356"/>
      <c r="L51" s="1356"/>
      <c r="M51" s="1146"/>
    </row>
    <row r="52" spans="1:13">
      <c r="A52" s="1356"/>
      <c r="B52" s="1356"/>
      <c r="C52" s="1356"/>
      <c r="D52" s="1356"/>
      <c r="E52" s="1356"/>
      <c r="F52" s="1356"/>
      <c r="G52" s="1356"/>
      <c r="H52" s="1356"/>
      <c r="I52" s="1356"/>
      <c r="J52" s="1356"/>
      <c r="K52" s="1356"/>
      <c r="L52" s="1356"/>
      <c r="M52" s="1146"/>
    </row>
    <row r="53" spans="1:13">
      <c r="A53" s="1356"/>
      <c r="B53" s="1356"/>
      <c r="C53" s="1356"/>
      <c r="D53" s="1356"/>
      <c r="E53" s="1356"/>
      <c r="F53" s="1356"/>
      <c r="G53" s="1356"/>
      <c r="H53" s="1356"/>
      <c r="I53" s="1356"/>
      <c r="J53" s="1356"/>
      <c r="K53" s="1356"/>
      <c r="L53" s="1356"/>
      <c r="M53" s="1146"/>
    </row>
    <row r="54" spans="1:13">
      <c r="A54" s="1356"/>
      <c r="B54" s="1356"/>
      <c r="C54" s="1356"/>
      <c r="D54" s="1356"/>
      <c r="E54" s="1356"/>
      <c r="F54" s="1356"/>
      <c r="G54" s="1356"/>
      <c r="H54" s="1356"/>
      <c r="I54" s="1356"/>
      <c r="J54" s="1356"/>
      <c r="K54" s="1356"/>
      <c r="L54" s="1356"/>
      <c r="M54" s="1146"/>
    </row>
    <row r="55" spans="1:13">
      <c r="A55" s="1356"/>
      <c r="B55" s="1356"/>
      <c r="C55" s="1356"/>
      <c r="D55" s="1356"/>
      <c r="E55" s="1356"/>
      <c r="F55" s="1356"/>
      <c r="G55" s="1356"/>
      <c r="H55" s="1356"/>
      <c r="I55" s="1356"/>
      <c r="J55" s="1356"/>
      <c r="K55" s="1356"/>
      <c r="L55" s="1356"/>
      <c r="M55" s="1146"/>
    </row>
    <row r="56" spans="1:13">
      <c r="A56" s="1356"/>
      <c r="B56" s="1356"/>
      <c r="C56" s="1356"/>
      <c r="D56" s="1356"/>
      <c r="E56" s="1356"/>
      <c r="F56" s="1356"/>
      <c r="G56" s="1356"/>
      <c r="H56" s="1356"/>
      <c r="I56" s="1356"/>
      <c r="J56" s="1356"/>
      <c r="K56" s="1356"/>
      <c r="L56" s="1356"/>
      <c r="M56" s="1146"/>
    </row>
  </sheetData>
  <mergeCells count="1">
    <mergeCell ref="A4:L56"/>
  </mergeCells>
  <pageMargins left="0.70866141732283472" right="0.70866141732283472" top="0.74803149606299213" bottom="0.74803149606299213" header="0.31496062992125984" footer="0.31496062992125984"/>
  <pageSetup paperSize="119" scale="35"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0">
    <tabColor theme="8" tint="-0.249977111117893"/>
    <pageSetUpPr fitToPage="1"/>
  </sheetPr>
  <dimension ref="A1:J55"/>
  <sheetViews>
    <sheetView showGridLines="0" view="pageBreakPreview" zoomScale="25" zoomScaleNormal="100" zoomScaleSheetLayoutView="25" workbookViewId="0">
      <selection activeCell="P19" sqref="P19"/>
    </sheetView>
  </sheetViews>
  <sheetFormatPr defaultColWidth="11.42578125" defaultRowHeight="20.25" customHeight="1"/>
  <cols>
    <col min="1" max="1" width="40.85546875" style="267" bestFit="1" customWidth="1"/>
    <col min="2" max="2" width="29.85546875" style="254" customWidth="1"/>
    <col min="3" max="3" width="42.140625" style="254" customWidth="1"/>
    <col min="4" max="4" width="47.28515625" style="254" customWidth="1"/>
    <col min="5" max="5" width="40.85546875" style="254" customWidth="1"/>
    <col min="6" max="6" width="31.42578125" style="254" customWidth="1"/>
    <col min="7" max="7" width="45" style="254" customWidth="1"/>
    <col min="8" max="8" width="37.7109375" style="254" customWidth="1"/>
    <col min="9" max="9" width="37.140625" style="254" customWidth="1"/>
    <col min="10" max="10" width="31.42578125" style="254" customWidth="1"/>
    <col min="11" max="16384" width="11.42578125" style="254"/>
  </cols>
  <sheetData>
    <row r="1" spans="1:10" ht="91.5" customHeight="1">
      <c r="A1" s="1357" t="s">
        <v>229</v>
      </c>
      <c r="B1" s="1357"/>
      <c r="C1" s="1357"/>
      <c r="D1" s="1357"/>
      <c r="E1" s="1357"/>
      <c r="F1" s="1357"/>
      <c r="G1" s="1357"/>
      <c r="H1" s="1357"/>
      <c r="I1" s="1357"/>
      <c r="J1" s="1357"/>
    </row>
    <row r="2" spans="1:10" ht="57.75" customHeight="1">
      <c r="A2" s="1361" t="str">
        <f>+'III.1.4.Afil. SFS'!A2:K2</f>
        <v>Período:  Diciembre 2008 - Febrero 2025</v>
      </c>
      <c r="B2" s="1361"/>
      <c r="C2" s="1361"/>
      <c r="D2" s="1361"/>
      <c r="E2" s="1361"/>
      <c r="F2" s="1361"/>
      <c r="G2" s="1361"/>
      <c r="H2" s="1361"/>
      <c r="I2" s="1361"/>
      <c r="J2" s="1361"/>
    </row>
    <row r="3" spans="1:10" ht="48.75" customHeight="1">
      <c r="A3" s="260"/>
      <c r="B3" s="260"/>
      <c r="C3" s="260"/>
      <c r="D3" s="260"/>
      <c r="E3" s="260"/>
      <c r="F3" s="260"/>
      <c r="G3" s="260"/>
      <c r="H3" s="260"/>
      <c r="I3" s="260"/>
      <c r="J3" s="260"/>
    </row>
    <row r="4" spans="1:10" s="262" customFormat="1" ht="83.25" customHeight="1">
      <c r="A4" s="830" t="s">
        <v>180</v>
      </c>
      <c r="B4" s="657" t="s">
        <v>230</v>
      </c>
      <c r="C4" s="657" t="s">
        <v>231</v>
      </c>
      <c r="D4" s="657" t="s">
        <v>232</v>
      </c>
      <c r="E4" s="658" t="s">
        <v>233</v>
      </c>
      <c r="F4" s="624"/>
      <c r="H4" s="261"/>
      <c r="I4" s="261"/>
      <c r="J4" s="261"/>
    </row>
    <row r="5" spans="1:10" s="262" customFormat="1" ht="35.25" customHeight="1">
      <c r="A5" s="655" t="s">
        <v>234</v>
      </c>
      <c r="B5" s="831">
        <v>2916902</v>
      </c>
      <c r="C5" s="832">
        <v>9327818</v>
      </c>
      <c r="D5" s="1280">
        <f t="shared" ref="D5:D14" si="0">B5/C5</f>
        <v>0.31271000356139023</v>
      </c>
      <c r="E5" s="1281"/>
      <c r="H5" s="261"/>
      <c r="I5" s="261"/>
      <c r="J5" s="261"/>
    </row>
    <row r="6" spans="1:10" s="262" customFormat="1" ht="35.25" customHeight="1">
      <c r="A6" s="655" t="s">
        <v>235</v>
      </c>
      <c r="B6" s="831">
        <v>3514506</v>
      </c>
      <c r="C6" s="832">
        <v>9428533.4999999963</v>
      </c>
      <c r="D6" s="1280">
        <f t="shared" si="0"/>
        <v>0.37275213584381933</v>
      </c>
      <c r="E6" s="1281">
        <f>+(B6-B5)/B5</f>
        <v>0.20487626941186232</v>
      </c>
      <c r="H6" s="261"/>
      <c r="I6" s="261"/>
      <c r="J6" s="261"/>
    </row>
    <row r="7" spans="1:10" s="262" customFormat="1" ht="35.25" customHeight="1">
      <c r="A7" s="655" t="s">
        <v>236</v>
      </c>
      <c r="B7" s="831">
        <v>4404974</v>
      </c>
      <c r="C7" s="832">
        <v>9529297.5000000037</v>
      </c>
      <c r="D7" s="1280">
        <f t="shared" si="0"/>
        <v>0.46225590081535373</v>
      </c>
      <c r="E7" s="1281">
        <f t="shared" ref="E7:E19" si="1">+(B7-B6)/B6</f>
        <v>0.25336932132140333</v>
      </c>
      <c r="H7" s="261"/>
      <c r="I7" s="261"/>
      <c r="J7" s="261"/>
    </row>
    <row r="8" spans="1:10" s="262" customFormat="1" ht="35.25" customHeight="1">
      <c r="A8" s="655" t="s">
        <v>237</v>
      </c>
      <c r="B8" s="831">
        <v>4550576</v>
      </c>
      <c r="C8" s="832">
        <v>9630258.5</v>
      </c>
      <c r="D8" s="1280">
        <f t="shared" si="0"/>
        <v>0.47252895651762616</v>
      </c>
      <c r="E8" s="1281">
        <f t="shared" si="1"/>
        <v>3.3053997594537449E-2</v>
      </c>
      <c r="H8" s="261"/>
      <c r="I8" s="261"/>
      <c r="J8" s="261"/>
    </row>
    <row r="9" spans="1:10" s="262" customFormat="1" ht="35.25" customHeight="1">
      <c r="A9" s="833" t="s">
        <v>238</v>
      </c>
      <c r="B9" s="831">
        <v>5022465</v>
      </c>
      <c r="C9" s="834">
        <v>9730638.5</v>
      </c>
      <c r="D9" s="1282">
        <f t="shared" si="0"/>
        <v>0.51614958257877941</v>
      </c>
      <c r="E9" s="1281">
        <f t="shared" si="1"/>
        <v>0.10369874055504183</v>
      </c>
      <c r="H9" s="261"/>
      <c r="I9" s="261"/>
      <c r="J9" s="261"/>
    </row>
    <row r="10" spans="1:10" s="262" customFormat="1" ht="35.25" customHeight="1">
      <c r="A10" s="833" t="s">
        <v>239</v>
      </c>
      <c r="B10" s="831">
        <v>5638332</v>
      </c>
      <c r="C10" s="834">
        <v>9830624</v>
      </c>
      <c r="D10" s="1282">
        <f t="shared" si="0"/>
        <v>0.57354772189435788</v>
      </c>
      <c r="E10" s="1281">
        <f t="shared" si="1"/>
        <v>0.122622457299354</v>
      </c>
      <c r="H10" s="261"/>
      <c r="I10" s="261"/>
      <c r="J10" s="261"/>
    </row>
    <row r="11" spans="1:10" s="262" customFormat="1" ht="35.25" customHeight="1">
      <c r="A11" s="833" t="s">
        <v>240</v>
      </c>
      <c r="B11" s="831">
        <v>6187615</v>
      </c>
      <c r="C11" s="834">
        <v>9930374</v>
      </c>
      <c r="D11" s="1282">
        <f t="shared" si="0"/>
        <v>0.62309989533123322</v>
      </c>
      <c r="E11" s="1281">
        <f t="shared" si="1"/>
        <v>9.7419414110414215E-2</v>
      </c>
      <c r="H11" s="261"/>
      <c r="I11" s="261"/>
      <c r="J11" s="261"/>
    </row>
    <row r="12" spans="1:10" s="262" customFormat="1" ht="35.25" customHeight="1">
      <c r="A12" s="655" t="s">
        <v>241</v>
      </c>
      <c r="B12" s="831">
        <v>6687772</v>
      </c>
      <c r="C12" s="834">
        <v>10028012</v>
      </c>
      <c r="D12" s="1282">
        <f t="shared" si="0"/>
        <v>0.66690905435693537</v>
      </c>
      <c r="E12" s="1281">
        <f t="shared" si="1"/>
        <v>8.0831952214221472E-2</v>
      </c>
      <c r="H12" s="261"/>
      <c r="I12" s="261"/>
      <c r="J12" s="261"/>
    </row>
    <row r="13" spans="1:10" s="262" customFormat="1" ht="35.25" customHeight="1">
      <c r="A13" s="655" t="s">
        <v>242</v>
      </c>
      <c r="B13" s="831">
        <v>6981264</v>
      </c>
      <c r="C13" s="834">
        <v>10123139</v>
      </c>
      <c r="D13" s="1282">
        <f t="shared" si="0"/>
        <v>0.68963431204491021</v>
      </c>
      <c r="E13" s="1281">
        <f t="shared" si="1"/>
        <v>4.3884869280830748E-2</v>
      </c>
      <c r="H13" s="261"/>
      <c r="I13" s="261"/>
      <c r="J13" s="261"/>
    </row>
    <row r="14" spans="1:10" s="262" customFormat="1" ht="35.25" customHeight="1">
      <c r="A14" s="655" t="s">
        <v>243</v>
      </c>
      <c r="B14" s="831">
        <v>7523996</v>
      </c>
      <c r="C14" s="834">
        <v>10217441</v>
      </c>
      <c r="D14" s="1282">
        <f t="shared" si="0"/>
        <v>0.73638751620880416</v>
      </c>
      <c r="E14" s="1281">
        <f t="shared" si="1"/>
        <v>7.7741222792892514E-2</v>
      </c>
      <c r="H14" s="261"/>
      <c r="I14" s="261"/>
      <c r="J14" s="261"/>
    </row>
    <row r="15" spans="1:10" s="262" customFormat="1" ht="35.25" customHeight="1">
      <c r="A15" s="833" t="s">
        <v>244</v>
      </c>
      <c r="B15" s="831">
        <v>7868032</v>
      </c>
      <c r="C15" s="834">
        <v>10310703</v>
      </c>
      <c r="D15" s="1282">
        <f t="shared" ref="D15:D22" si="2">B15/C15</f>
        <v>0.76309365132522966</v>
      </c>
      <c r="E15" s="1281">
        <f t="shared" si="1"/>
        <v>4.5725170507799312E-2</v>
      </c>
      <c r="H15" s="261"/>
      <c r="I15" s="261"/>
      <c r="J15" s="261"/>
    </row>
    <row r="16" spans="1:10" s="262" customFormat="1" ht="35.25" customHeight="1">
      <c r="A16" s="833" t="s">
        <v>245</v>
      </c>
      <c r="B16" s="831">
        <v>8123784</v>
      </c>
      <c r="C16" s="834">
        <v>10402759</v>
      </c>
      <c r="D16" s="1282">
        <f t="shared" si="2"/>
        <v>0.78092590629082148</v>
      </c>
      <c r="E16" s="1281">
        <f t="shared" si="1"/>
        <v>3.2505205876132683E-2</v>
      </c>
      <c r="H16" s="261"/>
      <c r="I16" s="261"/>
      <c r="J16" s="261"/>
    </row>
    <row r="17" spans="1:10" s="262" customFormat="1" ht="35.25" customHeight="1">
      <c r="A17" s="833" t="s">
        <v>246</v>
      </c>
      <c r="B17" s="831">
        <v>10057667</v>
      </c>
      <c r="C17" s="834">
        <v>10492017</v>
      </c>
      <c r="D17" s="1282">
        <f t="shared" si="2"/>
        <v>0.9586018589180707</v>
      </c>
      <c r="E17" s="1281">
        <f t="shared" si="1"/>
        <v>0.2380519964587931</v>
      </c>
      <c r="H17" s="261"/>
      <c r="I17" s="261"/>
      <c r="J17" s="261"/>
    </row>
    <row r="18" spans="1:10" s="262" customFormat="1" ht="35.25" customHeight="1">
      <c r="A18" s="833" t="s">
        <v>247</v>
      </c>
      <c r="B18" s="831">
        <v>10130724</v>
      </c>
      <c r="C18" s="834">
        <v>10578737</v>
      </c>
      <c r="D18" s="1282">
        <f t="shared" si="2"/>
        <v>0.9576496702772741</v>
      </c>
      <c r="E18" s="1281">
        <f t="shared" si="1"/>
        <v>7.2638117766277207E-3</v>
      </c>
      <c r="H18" s="261"/>
      <c r="I18" s="261"/>
      <c r="J18" s="261"/>
    </row>
    <row r="19" spans="1:10" s="262" customFormat="1" ht="35.25" customHeight="1">
      <c r="A19" s="835" t="s">
        <v>248</v>
      </c>
      <c r="B19" s="831">
        <v>10443537</v>
      </c>
      <c r="C19" s="834">
        <v>10666547</v>
      </c>
      <c r="D19" s="1282">
        <f t="shared" si="2"/>
        <v>0.97909257794485882</v>
      </c>
      <c r="E19" s="1281">
        <f t="shared" si="1"/>
        <v>3.0877654943516377E-2</v>
      </c>
      <c r="H19" s="261"/>
      <c r="I19" s="261"/>
      <c r="J19" s="261"/>
    </row>
    <row r="20" spans="1:10" s="262" customFormat="1" ht="35.25" customHeight="1">
      <c r="A20" s="835">
        <v>2023</v>
      </c>
      <c r="B20" s="831">
        <v>10379206</v>
      </c>
      <c r="C20" s="834">
        <v>10753416</v>
      </c>
      <c r="D20" s="1282">
        <f t="shared" si="2"/>
        <v>0.96520082548652442</v>
      </c>
      <c r="E20" s="1283">
        <f>+(B20-B19)/B19</f>
        <v>-6.1598862530960535E-3</v>
      </c>
    </row>
    <row r="21" spans="1:10" s="262" customFormat="1" ht="35.25" customHeight="1">
      <c r="A21" s="921">
        <v>2024</v>
      </c>
      <c r="B21" s="831">
        <v>10552960</v>
      </c>
      <c r="C21" s="834">
        <v>10836972</v>
      </c>
      <c r="D21" s="1282">
        <f t="shared" si="2"/>
        <v>0.97379231025050172</v>
      </c>
      <c r="E21" s="1283">
        <f>+(B21-B20)/B20</f>
        <v>1.6740586900385251E-2</v>
      </c>
    </row>
    <row r="22" spans="1:10" s="263" customFormat="1" ht="27.75">
      <c r="A22" s="921" t="str">
        <f>+'Resumen '!O5</f>
        <v>Feb.25</v>
      </c>
      <c r="B22" s="831">
        <f>+'Resumen '!C30+'Resumen '!C39+'Resumen '!B33</f>
        <v>10513916</v>
      </c>
      <c r="C22" s="834">
        <f>+'Resumen '!B4</f>
        <v>10850737</v>
      </c>
      <c r="D22" s="1282">
        <f t="shared" si="2"/>
        <v>0.96895869838150162</v>
      </c>
      <c r="E22" s="1283"/>
    </row>
    <row r="23" spans="1:10" ht="26.25" customHeight="1">
      <c r="A23" s="1358" t="s">
        <v>249</v>
      </c>
      <c r="B23" s="1359"/>
      <c r="C23" s="1359"/>
      <c r="D23" s="1359"/>
      <c r="E23" s="1360"/>
    </row>
    <row r="24" spans="1:10" ht="20.25" customHeight="1">
      <c r="A24" s="265"/>
      <c r="B24" s="266"/>
    </row>
    <row r="25" spans="1:10" ht="53.25" customHeight="1"/>
    <row r="34" ht="57" customHeight="1"/>
    <row r="44" ht="125.25" customHeight="1"/>
    <row r="48" ht="91.5" customHeight="1"/>
    <row r="49" ht="39" customHeight="1"/>
    <row r="50" ht="55.5" customHeight="1"/>
    <row r="51" ht="24" customHeight="1"/>
    <row r="52" ht="43.5" customHeight="1"/>
    <row r="53" ht="25.5" customHeight="1"/>
    <row r="54" ht="25.5" customHeight="1"/>
    <row r="55" ht="25.5" customHeight="1"/>
  </sheetData>
  <mergeCells count="3">
    <mergeCell ref="A1:J1"/>
    <mergeCell ref="A23:E23"/>
    <mergeCell ref="A2:J2"/>
  </mergeCells>
  <conditionalFormatting sqref="C10:C20">
    <cfRule type="cellIs" dxfId="662" priority="7" operator="equal">
      <formula>0</formula>
    </cfRule>
    <cfRule type="cellIs" dxfId="661" priority="8" operator="equal">
      <formula>0</formula>
    </cfRule>
  </conditionalFormatting>
  <pageMargins left="0.70866141732283472" right="0.70866141732283472" top="0.74803149606299213" bottom="0.74803149606299213" header="0.31496062992125984" footer="0.31496062992125984"/>
  <pageSetup paperSize="119" scale="26" orientation="landscape" r:id="rId1"/>
  <ignoredErrors>
    <ignoredError sqref="A5:A18" numberStoredAsText="1"/>
  </ignoredErrors>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8" tint="-0.249977111117893"/>
    <pageSetUpPr fitToPage="1"/>
  </sheetPr>
  <dimension ref="A1:L41"/>
  <sheetViews>
    <sheetView showGridLines="0" view="pageBreakPreview" zoomScale="85" zoomScaleNormal="100" zoomScaleSheetLayoutView="85" zoomScalePageLayoutView="62" workbookViewId="0">
      <selection activeCell="K21" sqref="K21"/>
    </sheetView>
  </sheetViews>
  <sheetFormatPr defaultColWidth="11.42578125" defaultRowHeight="15"/>
  <cols>
    <col min="1" max="1" width="19" customWidth="1"/>
    <col min="2" max="2" width="17.42578125" customWidth="1"/>
    <col min="3" max="3" width="16.7109375" customWidth="1"/>
    <col min="4" max="4" width="14.42578125" customWidth="1"/>
    <col min="5" max="5" width="17.28515625" customWidth="1"/>
    <col min="6" max="7" width="11.28515625" customWidth="1"/>
    <col min="8" max="8" width="16.140625" style="15" bestFit="1" customWidth="1"/>
    <col min="9" max="11" width="14.85546875" style="15" customWidth="1"/>
    <col min="12" max="12" width="25" customWidth="1"/>
  </cols>
  <sheetData>
    <row r="1" spans="1:11" ht="46.5" customHeight="1">
      <c r="A1" s="1362" t="s">
        <v>250</v>
      </c>
      <c r="B1" s="1362"/>
      <c r="C1" s="1362"/>
      <c r="D1" s="1362"/>
      <c r="E1" s="1362"/>
      <c r="F1" s="1362"/>
      <c r="G1" s="1362"/>
      <c r="H1" s="1362"/>
      <c r="I1" s="1362"/>
      <c r="J1" s="1362"/>
      <c r="K1" s="1362"/>
    </row>
    <row r="2" spans="1:11" ht="24" customHeight="1">
      <c r="A2" s="1363" t="str">
        <f>+'Resumen '!O4</f>
        <v>Período:  Diciembre 2008 - Febrero 2025</v>
      </c>
      <c r="B2" s="1363"/>
      <c r="C2" s="1363"/>
      <c r="D2" s="1363"/>
      <c r="E2" s="1363"/>
      <c r="F2" s="1363"/>
      <c r="G2" s="1363"/>
      <c r="H2" s="1363"/>
      <c r="I2" s="1363"/>
      <c r="J2" s="1363"/>
      <c r="K2" s="1363"/>
    </row>
    <row r="3" spans="1:11" ht="6" customHeight="1">
      <c r="H3"/>
      <c r="I3"/>
      <c r="J3"/>
      <c r="K3"/>
    </row>
    <row r="4" spans="1:11" ht="19.5" customHeight="1">
      <c r="A4" s="1136" t="s">
        <v>251</v>
      </c>
      <c r="B4" s="1137" t="s">
        <v>252</v>
      </c>
      <c r="C4" s="1137" t="s">
        <v>253</v>
      </c>
      <c r="D4" s="1137" t="s">
        <v>254</v>
      </c>
      <c r="E4" s="1138" t="s">
        <v>255</v>
      </c>
      <c r="F4" s="1139" t="s">
        <v>256</v>
      </c>
      <c r="G4" s="1139" t="s">
        <v>257</v>
      </c>
      <c r="H4" s="1140" t="s">
        <v>258</v>
      </c>
      <c r="I4" s="1010"/>
      <c r="J4" s="1010"/>
      <c r="K4" s="1010"/>
    </row>
    <row r="5" spans="1:11" s="1017" customFormat="1">
      <c r="A5" s="1011" t="s">
        <v>259</v>
      </c>
      <c r="B5" s="1012">
        <v>1692259</v>
      </c>
      <c r="C5" s="1012">
        <v>1224643</v>
      </c>
      <c r="D5" s="1012">
        <v>0</v>
      </c>
      <c r="E5" s="1013">
        <f t="shared" ref="E5:E22" si="0">SUM(B5:D5)</f>
        <v>2916902</v>
      </c>
      <c r="F5" s="1014">
        <f t="shared" ref="F5:F15" si="1">B5/E5</f>
        <v>0.5801562753908085</v>
      </c>
      <c r="G5" s="1014">
        <f t="shared" ref="G5:G15" si="2">C5/E5</f>
        <v>0.41984372460919156</v>
      </c>
      <c r="H5" s="1015">
        <f t="shared" ref="H5:H15" si="3">+D5/E5</f>
        <v>0</v>
      </c>
      <c r="I5" s="1016"/>
      <c r="J5" s="1016"/>
      <c r="K5" s="1016"/>
    </row>
    <row r="6" spans="1:11" s="1017" customFormat="1">
      <c r="A6" s="1011" t="s">
        <v>260</v>
      </c>
      <c r="B6" s="1012">
        <v>2088299</v>
      </c>
      <c r="C6" s="1012">
        <v>1404225</v>
      </c>
      <c r="D6" s="1012">
        <v>21982</v>
      </c>
      <c r="E6" s="1013">
        <f t="shared" si="0"/>
        <v>3514506</v>
      </c>
      <c r="F6" s="1014">
        <f t="shared" si="1"/>
        <v>0.59419417693411247</v>
      </c>
      <c r="G6" s="1014">
        <f t="shared" si="2"/>
        <v>0.39955117447516092</v>
      </c>
      <c r="H6" s="1015">
        <f t="shared" si="3"/>
        <v>6.2546485907265491E-3</v>
      </c>
      <c r="I6" s="1016"/>
      <c r="J6" s="1016"/>
      <c r="K6" s="1016"/>
    </row>
    <row r="7" spans="1:11" s="1017" customFormat="1">
      <c r="A7" s="1011" t="s">
        <v>261</v>
      </c>
      <c r="B7" s="1012">
        <v>2364083</v>
      </c>
      <c r="C7" s="1012">
        <v>2013786</v>
      </c>
      <c r="D7" s="1012">
        <v>27105</v>
      </c>
      <c r="E7" s="1013">
        <f t="shared" si="0"/>
        <v>4404974</v>
      </c>
      <c r="F7" s="1014">
        <f t="shared" si="1"/>
        <v>0.53668489303228573</v>
      </c>
      <c r="G7" s="1014">
        <f t="shared" si="2"/>
        <v>0.45716183568847396</v>
      </c>
      <c r="H7" s="1015">
        <f t="shared" si="3"/>
        <v>6.1532712792402404E-3</v>
      </c>
      <c r="I7" s="1016"/>
      <c r="J7" s="1016"/>
      <c r="K7" s="1016"/>
    </row>
    <row r="8" spans="1:11" s="1017" customFormat="1">
      <c r="A8" s="1011" t="s">
        <v>262</v>
      </c>
      <c r="B8" s="1012">
        <v>2517423</v>
      </c>
      <c r="C8" s="1012">
        <v>2003427</v>
      </c>
      <c r="D8" s="1012">
        <v>29726</v>
      </c>
      <c r="E8" s="1013">
        <f t="shared" si="0"/>
        <v>4550576</v>
      </c>
      <c r="F8" s="1014">
        <f t="shared" si="1"/>
        <v>0.55320974751328178</v>
      </c>
      <c r="G8" s="1014">
        <f t="shared" si="2"/>
        <v>0.44025789262721904</v>
      </c>
      <c r="H8" s="1015">
        <f t="shared" si="3"/>
        <v>6.5323598594991053E-3</v>
      </c>
      <c r="I8" s="1016"/>
      <c r="J8" s="1016"/>
      <c r="K8" s="1016"/>
    </row>
    <row r="9" spans="1:11" s="1017" customFormat="1">
      <c r="A9" s="1011" t="s">
        <v>263</v>
      </c>
      <c r="B9" s="1012">
        <v>2688411</v>
      </c>
      <c r="C9" s="1012">
        <v>2303351</v>
      </c>
      <c r="D9" s="1012">
        <v>30703</v>
      </c>
      <c r="E9" s="1013">
        <f t="shared" si="0"/>
        <v>5022465</v>
      </c>
      <c r="F9" s="1014">
        <f t="shared" si="1"/>
        <v>0.53527719954245578</v>
      </c>
      <c r="G9" s="1014">
        <f t="shared" si="2"/>
        <v>0.45860966676721493</v>
      </c>
      <c r="H9" s="1015">
        <f t="shared" si="3"/>
        <v>6.1131336903293499E-3</v>
      </c>
      <c r="I9" s="1016"/>
      <c r="J9" s="1016"/>
      <c r="K9" s="1016"/>
    </row>
    <row r="10" spans="1:11" s="1017" customFormat="1">
      <c r="A10" s="1011" t="s">
        <v>264</v>
      </c>
      <c r="B10" s="1012">
        <v>2859306</v>
      </c>
      <c r="C10" s="1012">
        <v>2751753</v>
      </c>
      <c r="D10" s="1012">
        <v>27273</v>
      </c>
      <c r="E10" s="1013">
        <f t="shared" si="0"/>
        <v>5638332</v>
      </c>
      <c r="F10" s="1014">
        <f t="shared" si="1"/>
        <v>0.50711912672045567</v>
      </c>
      <c r="G10" s="1014">
        <f t="shared" si="2"/>
        <v>0.48804380444429307</v>
      </c>
      <c r="H10" s="1015">
        <f t="shared" si="3"/>
        <v>4.8370688352512761E-3</v>
      </c>
      <c r="I10" s="1016"/>
      <c r="J10" s="1016"/>
      <c r="K10" s="1016"/>
    </row>
    <row r="11" spans="1:11" s="1017" customFormat="1">
      <c r="A11" s="1011" t="s">
        <v>265</v>
      </c>
      <c r="B11" s="1012">
        <v>3141599</v>
      </c>
      <c r="C11" s="1012">
        <v>3015646</v>
      </c>
      <c r="D11" s="1012">
        <v>30370</v>
      </c>
      <c r="E11" s="1013">
        <f t="shared" si="0"/>
        <v>6187615</v>
      </c>
      <c r="F11" s="1014">
        <f t="shared" si="1"/>
        <v>0.50772373523562797</v>
      </c>
      <c r="G11" s="1014">
        <f t="shared" si="2"/>
        <v>0.48736807315904429</v>
      </c>
      <c r="H11" s="1015">
        <f t="shared" si="3"/>
        <v>4.9081916053277394E-3</v>
      </c>
      <c r="I11" s="1016"/>
      <c r="J11" s="1016"/>
      <c r="K11" s="1016"/>
    </row>
    <row r="12" spans="1:11" s="1017" customFormat="1">
      <c r="A12" s="1011" t="s">
        <v>266</v>
      </c>
      <c r="B12" s="1012">
        <v>3339838</v>
      </c>
      <c r="C12" s="1012">
        <v>3317405</v>
      </c>
      <c r="D12" s="1012">
        <v>30529</v>
      </c>
      <c r="E12" s="1013">
        <f t="shared" si="0"/>
        <v>6687772</v>
      </c>
      <c r="F12" s="1014">
        <f t="shared" si="1"/>
        <v>0.49939471620743053</v>
      </c>
      <c r="G12" s="1014">
        <f t="shared" si="2"/>
        <v>0.4960403853480651</v>
      </c>
      <c r="H12" s="1015">
        <f t="shared" si="3"/>
        <v>4.5648984445043877E-3</v>
      </c>
      <c r="I12" s="1016"/>
      <c r="J12" s="1016"/>
      <c r="K12" s="1016"/>
    </row>
    <row r="13" spans="1:11" s="1017" customFormat="1">
      <c r="A13" s="1011" t="s">
        <v>267</v>
      </c>
      <c r="B13" s="1012">
        <v>3591288</v>
      </c>
      <c r="C13" s="1012">
        <v>3347068</v>
      </c>
      <c r="D13" s="1012">
        <v>42908</v>
      </c>
      <c r="E13" s="1013">
        <f t="shared" si="0"/>
        <v>6981264</v>
      </c>
      <c r="F13" s="1014">
        <f t="shared" si="1"/>
        <v>0.51441801943029231</v>
      </c>
      <c r="G13" s="1014">
        <f t="shared" si="2"/>
        <v>0.47943581563453264</v>
      </c>
      <c r="H13" s="1015">
        <f t="shared" si="3"/>
        <v>6.1461649351750632E-3</v>
      </c>
      <c r="I13" s="1016"/>
      <c r="J13" s="1016"/>
      <c r="K13" s="1016"/>
    </row>
    <row r="14" spans="1:11" s="1017" customFormat="1">
      <c r="A14" s="1011" t="s">
        <v>268</v>
      </c>
      <c r="B14" s="1012">
        <v>3902592</v>
      </c>
      <c r="C14" s="1012">
        <v>3546688</v>
      </c>
      <c r="D14" s="1012">
        <v>74716</v>
      </c>
      <c r="E14" s="1013">
        <f t="shared" si="0"/>
        <v>7523996</v>
      </c>
      <c r="F14" s="1014">
        <f t="shared" si="1"/>
        <v>0.51868608117282355</v>
      </c>
      <c r="G14" s="1014">
        <f t="shared" si="2"/>
        <v>0.47138355735436327</v>
      </c>
      <c r="H14" s="1015">
        <f t="shared" si="3"/>
        <v>9.9303614728131172E-3</v>
      </c>
      <c r="I14" s="1016"/>
      <c r="J14" s="1016"/>
      <c r="K14" s="1016"/>
    </row>
    <row r="15" spans="1:11" s="1017" customFormat="1">
      <c r="A15" s="1011" t="s">
        <v>269</v>
      </c>
      <c r="B15" s="1019">
        <v>4153987</v>
      </c>
      <c r="C15" s="1019">
        <v>3620150</v>
      </c>
      <c r="D15" s="1012">
        <v>93895</v>
      </c>
      <c r="E15" s="1013">
        <f t="shared" si="0"/>
        <v>7868032</v>
      </c>
      <c r="F15" s="1014">
        <f t="shared" si="1"/>
        <v>0.52795756295856444</v>
      </c>
      <c r="G15" s="1014">
        <f t="shared" si="2"/>
        <v>0.46010870316745028</v>
      </c>
      <c r="H15" s="1015">
        <f t="shared" si="3"/>
        <v>1.1933733873985261E-2</v>
      </c>
      <c r="I15" s="1016"/>
      <c r="J15" s="1016"/>
      <c r="K15" s="1016"/>
    </row>
    <row r="16" spans="1:11" s="1017" customFormat="1">
      <c r="A16" s="1011" t="s">
        <v>270</v>
      </c>
      <c r="B16" s="1019">
        <v>4228661</v>
      </c>
      <c r="C16" s="1019">
        <v>3726262</v>
      </c>
      <c r="D16" s="1012">
        <v>90657</v>
      </c>
      <c r="E16" s="1013">
        <f t="shared" si="0"/>
        <v>8045580</v>
      </c>
      <c r="F16" s="1014">
        <f t="shared" ref="F16:F22" si="4">B16/E16</f>
        <v>0.52558808687502956</v>
      </c>
      <c r="G16" s="1014">
        <f t="shared" ref="G16:G22" si="5">C16/E16</f>
        <v>0.46314398713330795</v>
      </c>
      <c r="H16" s="1015">
        <f t="shared" ref="H16:H22" si="6">+D16/E16</f>
        <v>1.1267925991662504E-2</v>
      </c>
      <c r="I16" s="1016"/>
      <c r="J16" s="1016"/>
      <c r="K16" s="1016"/>
    </row>
    <row r="17" spans="1:11" s="1017" customFormat="1">
      <c r="A17" s="1011" t="s">
        <v>271</v>
      </c>
      <c r="B17" s="1019">
        <v>4214903</v>
      </c>
      <c r="C17" s="1019">
        <v>5746839</v>
      </c>
      <c r="D17" s="1012">
        <v>95925</v>
      </c>
      <c r="E17" s="1013">
        <f t="shared" si="0"/>
        <v>10057667</v>
      </c>
      <c r="F17" s="1014">
        <f t="shared" si="4"/>
        <v>0.41907362810878507</v>
      </c>
      <c r="G17" s="1014">
        <f t="shared" si="5"/>
        <v>0.57138887179303111</v>
      </c>
      <c r="H17" s="1015">
        <f t="shared" si="6"/>
        <v>9.5375000981838039E-3</v>
      </c>
      <c r="I17" s="1016"/>
      <c r="J17" s="1016"/>
      <c r="K17" s="1016"/>
    </row>
    <row r="18" spans="1:11" s="1017" customFormat="1">
      <c r="A18" s="1011" t="s">
        <v>272</v>
      </c>
      <c r="B18" s="1019">
        <v>4285359</v>
      </c>
      <c r="C18" s="1019">
        <v>5747449</v>
      </c>
      <c r="D18" s="1012">
        <v>97916</v>
      </c>
      <c r="E18" s="1013">
        <f t="shared" si="0"/>
        <v>10130724</v>
      </c>
      <c r="F18" s="1014">
        <f t="shared" si="4"/>
        <v>0.42300619383175381</v>
      </c>
      <c r="G18" s="1014">
        <f t="shared" si="5"/>
        <v>0.56732855420797168</v>
      </c>
      <c r="H18" s="1015">
        <f t="shared" si="6"/>
        <v>9.6652519602745072E-3</v>
      </c>
      <c r="I18" s="1016"/>
      <c r="J18" s="1016"/>
      <c r="K18" s="1016"/>
    </row>
    <row r="19" spans="1:11" s="1017" customFormat="1">
      <c r="A19" s="1018" t="s">
        <v>273</v>
      </c>
      <c r="B19" s="1019">
        <v>4568910</v>
      </c>
      <c r="C19" s="1019">
        <v>5770201</v>
      </c>
      <c r="D19" s="1019">
        <v>104426</v>
      </c>
      <c r="E19" s="1020">
        <v>10443537</v>
      </c>
      <c r="F19" s="1021">
        <f t="shared" si="4"/>
        <v>0.43748683994704091</v>
      </c>
      <c r="G19" s="1021">
        <f t="shared" si="5"/>
        <v>0.5525140572585705</v>
      </c>
      <c r="H19" s="1022">
        <f t="shared" si="6"/>
        <v>9.9991027943885299E-3</v>
      </c>
      <c r="I19" s="1023"/>
      <c r="J19" s="1023"/>
      <c r="K19" s="1023"/>
    </row>
    <row r="20" spans="1:11" s="1017" customFormat="1">
      <c r="A20" s="1018" t="s">
        <v>274</v>
      </c>
      <c r="B20" s="1019">
        <v>4577068</v>
      </c>
      <c r="C20" s="1019">
        <v>5690186</v>
      </c>
      <c r="D20" s="1019">
        <v>111952</v>
      </c>
      <c r="E20" s="1020">
        <v>10379206</v>
      </c>
      <c r="F20" s="1021">
        <f t="shared" si="4"/>
        <v>0.44098440670702554</v>
      </c>
      <c r="G20" s="1021">
        <f t="shared" si="5"/>
        <v>0.54822941176810636</v>
      </c>
      <c r="H20" s="1022">
        <f t="shared" si="6"/>
        <v>1.0786181524868087E-2</v>
      </c>
      <c r="I20" s="1023"/>
      <c r="J20" s="1023"/>
      <c r="K20" s="1023"/>
    </row>
    <row r="21" spans="1:11" s="1017" customFormat="1">
      <c r="A21" s="1018" t="s">
        <v>275</v>
      </c>
      <c r="B21" s="1019">
        <v>4699366</v>
      </c>
      <c r="C21" s="1019">
        <v>5738392</v>
      </c>
      <c r="D21" s="1019">
        <v>115202</v>
      </c>
      <c r="E21" s="1020">
        <v>10552960</v>
      </c>
      <c r="F21" s="1021">
        <f>B21/E21</f>
        <v>0.44531259476014312</v>
      </c>
      <c r="G21" s="1021">
        <f>C21/E21</f>
        <v>0.54377084723148761</v>
      </c>
      <c r="H21" s="1022">
        <f>+D21/E21</f>
        <v>1.0916558008369217E-2</v>
      </c>
      <c r="I21" s="1023"/>
      <c r="J21" s="1023"/>
      <c r="K21" s="1023"/>
    </row>
    <row r="22" spans="1:11" s="1017" customFormat="1">
      <c r="A22" s="1018" t="str">
        <f>+'Resumen '!O6</f>
        <v>Feb.2025</v>
      </c>
      <c r="B22" s="1019">
        <f>+'Resumen '!C30</f>
        <v>4705819</v>
      </c>
      <c r="C22" s="1019">
        <f>+'Resumen '!C39</f>
        <v>5691992</v>
      </c>
      <c r="D22" s="1019">
        <f>+'Resumen '!B33</f>
        <v>116105</v>
      </c>
      <c r="E22" s="1020">
        <f t="shared" si="0"/>
        <v>10513916</v>
      </c>
      <c r="F22" s="1014">
        <f t="shared" si="4"/>
        <v>0.44758004534181173</v>
      </c>
      <c r="G22" s="1014">
        <f t="shared" si="5"/>
        <v>0.54137697124458672</v>
      </c>
      <c r="H22" s="1015">
        <f t="shared" si="6"/>
        <v>1.1042983413601555E-2</v>
      </c>
      <c r="I22" s="1016"/>
      <c r="J22" s="1016"/>
      <c r="K22" s="1016"/>
    </row>
    <row r="23" spans="1:11" s="35" customFormat="1" ht="16.5" customHeight="1">
      <c r="A23" s="1364" t="s">
        <v>276</v>
      </c>
      <c r="B23" s="1365"/>
      <c r="C23" s="1365"/>
      <c r="D23" s="1365"/>
      <c r="E23" s="1365"/>
      <c r="F23" s="1365"/>
      <c r="G23" s="1365"/>
      <c r="H23" s="1365"/>
      <c r="I23" s="1024"/>
      <c r="J23" s="1024"/>
      <c r="K23" s="1024"/>
    </row>
    <row r="24" spans="1:11" ht="25.5" customHeight="1"/>
    <row r="25" spans="1:11" ht="25.5" customHeight="1">
      <c r="A25" s="11"/>
      <c r="B25" s="11"/>
      <c r="C25" s="11"/>
      <c r="D25" s="11"/>
      <c r="E25" s="11"/>
      <c r="F25" s="11"/>
      <c r="G25" s="11"/>
      <c r="H25" s="94"/>
      <c r="I25" s="94"/>
      <c r="J25" s="94"/>
      <c r="K25" s="94"/>
    </row>
    <row r="26" spans="1:11" ht="25.5" customHeight="1">
      <c r="A26" s="11"/>
      <c r="B26" s="11"/>
      <c r="C26" s="11"/>
      <c r="D26" s="11"/>
      <c r="E26" s="11"/>
      <c r="F26" s="11"/>
      <c r="G26" s="11"/>
      <c r="H26" s="94"/>
      <c r="I26" s="94"/>
      <c r="J26" s="94"/>
      <c r="K26" s="94"/>
    </row>
    <row r="27" spans="1:11" ht="75" customHeight="1">
      <c r="A27" s="11"/>
      <c r="B27" s="11"/>
      <c r="C27" s="11"/>
      <c r="D27" s="11"/>
      <c r="E27" s="11"/>
      <c r="F27" s="11"/>
      <c r="G27" s="11"/>
      <c r="H27" s="94"/>
      <c r="I27" s="94"/>
      <c r="J27" s="94"/>
      <c r="K27" s="94"/>
    </row>
    <row r="28" spans="1:11" ht="25.5" customHeight="1">
      <c r="A28" s="11"/>
      <c r="B28" s="11"/>
      <c r="C28" s="11"/>
      <c r="D28" s="11"/>
      <c r="E28" s="11"/>
      <c r="F28" s="11"/>
      <c r="G28" s="11"/>
      <c r="H28" s="94"/>
      <c r="I28" s="94"/>
      <c r="J28" s="94"/>
      <c r="K28" s="94"/>
    </row>
    <row r="29" spans="1:11" ht="25.5" customHeight="1">
      <c r="A29" s="11"/>
      <c r="B29" s="11"/>
      <c r="C29" s="11"/>
      <c r="D29" s="11"/>
      <c r="E29" s="11"/>
      <c r="F29" s="11"/>
      <c r="G29" s="11"/>
      <c r="H29" s="94"/>
      <c r="I29" s="94"/>
      <c r="J29" s="94"/>
      <c r="K29" s="94"/>
    </row>
    <row r="30" spans="1:11" ht="25.5" customHeight="1">
      <c r="A30" s="11"/>
      <c r="B30" s="11"/>
      <c r="C30" s="11"/>
      <c r="D30" s="11"/>
      <c r="E30" s="11"/>
      <c r="F30" s="11"/>
      <c r="G30" s="11"/>
      <c r="H30" s="94"/>
      <c r="I30" s="94"/>
      <c r="J30" s="94"/>
      <c r="K30" s="94"/>
    </row>
    <row r="31" spans="1:11" ht="48.75" customHeight="1">
      <c r="A31" s="11"/>
      <c r="B31" s="11"/>
      <c r="C31" s="11"/>
      <c r="D31" s="11"/>
      <c r="E31" s="11"/>
      <c r="F31" s="11"/>
      <c r="G31" s="11"/>
      <c r="H31" s="94"/>
      <c r="I31" s="94"/>
      <c r="J31" s="94"/>
      <c r="K31" s="94"/>
    </row>
    <row r="32" spans="1:11" ht="25.5" customHeight="1">
      <c r="A32" s="11"/>
      <c r="B32" s="11"/>
      <c r="C32" s="11"/>
      <c r="D32" s="11"/>
      <c r="E32" s="11"/>
      <c r="F32" s="11"/>
      <c r="G32" s="11"/>
      <c r="H32" s="94"/>
      <c r="I32" s="94"/>
      <c r="J32" s="94"/>
      <c r="K32" s="94"/>
    </row>
    <row r="33" spans="1:12" ht="25.5" customHeight="1">
      <c r="A33" s="11"/>
      <c r="B33" s="11"/>
      <c r="C33" s="11"/>
      <c r="D33" s="11"/>
      <c r="E33" s="11"/>
      <c r="F33" s="11"/>
      <c r="G33" s="11"/>
      <c r="H33" s="94"/>
      <c r="I33" s="94"/>
      <c r="J33" s="94"/>
      <c r="K33" s="94"/>
    </row>
    <row r="34" spans="1:12" ht="25.5" customHeight="1">
      <c r="A34" s="11"/>
      <c r="B34" s="11"/>
      <c r="C34" s="11"/>
      <c r="D34" s="11"/>
      <c r="E34" s="11"/>
      <c r="F34" s="11"/>
      <c r="G34" s="11"/>
      <c r="H34" s="94"/>
      <c r="I34" s="94"/>
      <c r="J34" s="94"/>
      <c r="K34" s="94"/>
    </row>
    <row r="35" spans="1:12" ht="25.5" customHeight="1">
      <c r="A35" s="11"/>
      <c r="B35" s="11"/>
      <c r="C35" s="11"/>
      <c r="D35" s="11"/>
      <c r="E35" s="11"/>
      <c r="F35" s="11"/>
      <c r="G35" s="11"/>
      <c r="H35" s="94"/>
      <c r="I35" s="94"/>
      <c r="J35" s="94"/>
      <c r="K35" s="94"/>
    </row>
    <row r="36" spans="1:12" ht="25.5" customHeight="1">
      <c r="A36" s="11"/>
      <c r="B36" s="11"/>
      <c r="C36" s="11"/>
      <c r="D36" s="11"/>
      <c r="E36" s="11"/>
      <c r="F36" s="11"/>
      <c r="G36" s="11"/>
      <c r="H36" s="94"/>
      <c r="I36" s="94"/>
      <c r="J36" s="94"/>
      <c r="K36" s="94"/>
    </row>
    <row r="37" spans="1:12" ht="25.5" customHeight="1">
      <c r="A37" s="11"/>
      <c r="B37" s="11"/>
      <c r="C37" s="11"/>
      <c r="D37" s="11"/>
      <c r="E37" s="11"/>
      <c r="F37" s="11"/>
      <c r="G37" s="11"/>
      <c r="H37" s="94"/>
      <c r="I37" s="94"/>
      <c r="J37" s="94"/>
      <c r="K37" s="94"/>
    </row>
    <row r="38" spans="1:12" ht="25.5" customHeight="1">
      <c r="A38" s="11"/>
      <c r="B38" s="11"/>
      <c r="C38" s="11"/>
      <c r="D38" s="11"/>
      <c r="E38" s="11"/>
      <c r="F38" s="11"/>
      <c r="G38" s="11"/>
      <c r="H38" s="94"/>
      <c r="I38" s="94"/>
      <c r="J38" s="94"/>
      <c r="K38" s="94"/>
      <c r="L38" t="s">
        <v>1</v>
      </c>
    </row>
    <row r="39" spans="1:12" ht="25.5" customHeight="1">
      <c r="A39" s="11"/>
      <c r="F39" s="11"/>
      <c r="G39" s="11"/>
      <c r="H39" s="94"/>
      <c r="I39" s="94"/>
      <c r="J39" s="94"/>
      <c r="K39" s="94"/>
    </row>
    <row r="40" spans="1:12" ht="25.5" customHeight="1">
      <c r="A40" s="11"/>
      <c r="B40" s="11" t="s">
        <v>277</v>
      </c>
      <c r="C40" s="11"/>
      <c r="D40" s="11"/>
      <c r="E40" s="11"/>
      <c r="F40" s="11"/>
      <c r="G40" s="11"/>
      <c r="H40" s="94"/>
      <c r="I40" s="94"/>
      <c r="J40" s="94"/>
      <c r="K40" s="94"/>
    </row>
    <row r="41" spans="1:12" ht="25.5" customHeight="1">
      <c r="A41" s="11"/>
      <c r="B41" s="11"/>
      <c r="C41" s="11"/>
      <c r="D41" s="11"/>
      <c r="E41" s="11"/>
      <c r="F41" s="11"/>
      <c r="G41" s="11"/>
      <c r="H41" s="94"/>
      <c r="I41" s="94"/>
      <c r="J41" s="94"/>
      <c r="K41" s="94"/>
    </row>
  </sheetData>
  <mergeCells count="3">
    <mergeCell ref="A1:K1"/>
    <mergeCell ref="A2:K2"/>
    <mergeCell ref="A23:H23"/>
  </mergeCells>
  <conditionalFormatting sqref="B15:C22">
    <cfRule type="cellIs" dxfId="650" priority="1" operator="equal">
      <formula>0</formula>
    </cfRule>
  </conditionalFormatting>
  <pageMargins left="0.70866141732283472" right="0.70866141732283472" top="0.74803149606299213" bottom="0.74803149606299213" header="0.31496062992125984" footer="0.31496062992125984"/>
  <pageSetup scale="57" orientation="landscape"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23">
    <tabColor theme="8" tint="-0.249977111117893"/>
    <pageSetUpPr fitToPage="1"/>
  </sheetPr>
  <dimension ref="A1:S38"/>
  <sheetViews>
    <sheetView showGridLines="0" view="pageBreakPreview" zoomScale="70" zoomScaleNormal="100" zoomScaleSheetLayoutView="70" zoomScalePageLayoutView="62" workbookViewId="0">
      <pane ySplit="2" topLeftCell="A3" activePane="bottomLeft" state="frozen"/>
      <selection pane="bottomLeft" activeCell="S19" sqref="S19"/>
    </sheetView>
  </sheetViews>
  <sheetFormatPr defaultColWidth="11.42578125" defaultRowHeight="15"/>
  <cols>
    <col min="1" max="1" width="18.28515625" customWidth="1"/>
    <col min="2" max="2" width="18.5703125" style="47" customWidth="1"/>
    <col min="3" max="3" width="2.140625" style="47" hidden="1" customWidth="1"/>
    <col min="4" max="4" width="16.7109375" style="47" customWidth="1"/>
    <col min="5" max="5" width="18.85546875" style="47" hidden="1" customWidth="1"/>
    <col min="6" max="6" width="16" style="47" customWidth="1"/>
    <col min="7" max="7" width="19.140625" style="47" hidden="1" customWidth="1"/>
    <col min="8" max="8" width="14.7109375" style="47" customWidth="1"/>
    <col min="9" max="9" width="19.140625" style="47" hidden="1" customWidth="1"/>
    <col min="10" max="10" width="16.42578125" style="47" customWidth="1"/>
    <col min="11" max="11" width="18.7109375" style="47" hidden="1" customWidth="1"/>
    <col min="12" max="12" width="13.5703125" style="47" customWidth="1"/>
    <col min="13" max="13" width="18" style="47" hidden="1" customWidth="1"/>
    <col min="14" max="14" width="16.28515625" style="47" customWidth="1"/>
    <col min="15" max="15" width="15.7109375" customWidth="1"/>
    <col min="16" max="16" width="32" hidden="1" customWidth="1"/>
    <col min="17" max="17" width="17.28515625" customWidth="1"/>
    <col min="18" max="18" width="13.140625" customWidth="1"/>
    <col min="19" max="19" width="13.85546875" customWidth="1"/>
  </cols>
  <sheetData>
    <row r="1" spans="1:19" ht="62.25" customHeight="1">
      <c r="A1" s="1369" t="s">
        <v>278</v>
      </c>
      <c r="B1" s="1370"/>
      <c r="C1" s="1370"/>
      <c r="D1" s="1370"/>
      <c r="E1" s="1370"/>
      <c r="F1" s="1370"/>
      <c r="G1" s="1370"/>
      <c r="H1" s="1370"/>
      <c r="I1" s="1370"/>
      <c r="J1" s="1370"/>
      <c r="K1" s="1370"/>
      <c r="L1" s="1370"/>
      <c r="M1" s="1370"/>
      <c r="N1" s="1370"/>
      <c r="O1" s="1370"/>
      <c r="P1" s="1370"/>
      <c r="Q1" s="1370"/>
      <c r="R1" s="1370"/>
      <c r="S1" s="1371"/>
    </row>
    <row r="2" spans="1:19" ht="32.25" customHeight="1" thickBot="1">
      <c r="A2" s="1366" t="s">
        <v>279</v>
      </c>
      <c r="B2" s="1367"/>
      <c r="C2" s="1367"/>
      <c r="D2" s="1367"/>
      <c r="E2" s="1367"/>
      <c r="F2" s="1367"/>
      <c r="G2" s="1367"/>
      <c r="H2" s="1367"/>
      <c r="I2" s="1367"/>
      <c r="J2" s="1367"/>
      <c r="K2" s="1367"/>
      <c r="L2" s="1367"/>
      <c r="M2" s="1367"/>
      <c r="N2" s="1367"/>
      <c r="O2" s="1367"/>
      <c r="P2" s="1367"/>
      <c r="Q2" s="1367"/>
      <c r="R2" s="1367"/>
      <c r="S2" s="1368"/>
    </row>
    <row r="3" spans="1:19" ht="6" customHeight="1">
      <c r="A3" s="73"/>
      <c r="B3" s="73"/>
      <c r="C3" s="73"/>
      <c r="D3" s="73"/>
      <c r="E3" s="241"/>
      <c r="F3" s="73"/>
      <c r="G3" s="73"/>
      <c r="H3" s="73"/>
      <c r="I3" s="73"/>
      <c r="J3" s="73"/>
      <c r="K3" s="73"/>
      <c r="L3" s="73"/>
      <c r="M3" s="73"/>
      <c r="N3" s="73" t="s">
        <v>280</v>
      </c>
      <c r="O3" s="73"/>
      <c r="P3" s="73"/>
      <c r="Q3" s="778"/>
    </row>
    <row r="4" spans="1:19" s="603" customFormat="1" ht="48" customHeight="1">
      <c r="A4" s="869" t="s">
        <v>251</v>
      </c>
      <c r="B4" s="890" t="s">
        <v>281</v>
      </c>
      <c r="C4" s="890" t="s">
        <v>282</v>
      </c>
      <c r="D4" s="890" t="s">
        <v>283</v>
      </c>
      <c r="E4" s="870" t="s">
        <v>284</v>
      </c>
      <c r="F4" s="891" t="s">
        <v>285</v>
      </c>
      <c r="G4" s="891" t="s">
        <v>286</v>
      </c>
      <c r="H4" s="891" t="s">
        <v>287</v>
      </c>
      <c r="I4" s="870" t="s">
        <v>288</v>
      </c>
      <c r="J4" s="870" t="s">
        <v>289</v>
      </c>
      <c r="K4" s="870" t="s">
        <v>290</v>
      </c>
      <c r="L4" s="870" t="s">
        <v>291</v>
      </c>
      <c r="M4" s="870" t="s">
        <v>292</v>
      </c>
      <c r="N4" s="870" t="s">
        <v>293</v>
      </c>
      <c r="O4" s="870" t="s">
        <v>294</v>
      </c>
      <c r="P4" s="870" t="s">
        <v>295</v>
      </c>
      <c r="Q4" s="871" t="s">
        <v>296</v>
      </c>
      <c r="R4" s="870" t="s">
        <v>297</v>
      </c>
      <c r="S4" s="870" t="s">
        <v>298</v>
      </c>
    </row>
    <row r="5" spans="1:19" s="604" customFormat="1" ht="23.25" hidden="1" customHeight="1">
      <c r="A5" s="872" t="s">
        <v>299</v>
      </c>
      <c r="B5" s="873">
        <v>479821</v>
      </c>
      <c r="C5" s="873"/>
      <c r="D5" s="873">
        <v>602115</v>
      </c>
      <c r="E5" s="873"/>
      <c r="F5" s="873">
        <v>792515</v>
      </c>
      <c r="G5" s="873"/>
      <c r="H5" s="873">
        <v>684666</v>
      </c>
      <c r="I5" s="873"/>
      <c r="J5" s="874">
        <f>+F5+B5</f>
        <v>1272336</v>
      </c>
      <c r="K5" s="874"/>
      <c r="L5" s="874">
        <v>1286781</v>
      </c>
      <c r="M5" s="874"/>
      <c r="N5" s="874">
        <f t="shared" ref="N5:N18" si="0">J5+L5</f>
        <v>2559117</v>
      </c>
      <c r="O5" s="875"/>
      <c r="P5" s="875"/>
      <c r="Q5" s="876"/>
      <c r="R5" s="877"/>
      <c r="S5" s="877"/>
    </row>
    <row r="6" spans="1:19" s="604" customFormat="1" ht="23.25" hidden="1" customHeight="1">
      <c r="A6" s="872" t="s">
        <v>259</v>
      </c>
      <c r="B6" s="873">
        <v>545438</v>
      </c>
      <c r="C6" s="873"/>
      <c r="D6" s="873">
        <v>679205</v>
      </c>
      <c r="E6" s="873"/>
      <c r="F6" s="873">
        <v>890402</v>
      </c>
      <c r="G6" s="873"/>
      <c r="H6" s="873">
        <v>801857</v>
      </c>
      <c r="I6" s="873"/>
      <c r="J6" s="874">
        <f>+F6+B6</f>
        <v>1435840</v>
      </c>
      <c r="K6" s="874"/>
      <c r="L6" s="874">
        <f>+H6+D6</f>
        <v>1481062</v>
      </c>
      <c r="M6" s="874"/>
      <c r="N6" s="874">
        <f t="shared" si="0"/>
        <v>2916902</v>
      </c>
      <c r="O6" s="875"/>
      <c r="P6" s="875"/>
      <c r="Q6" s="876"/>
      <c r="R6" s="877"/>
      <c r="S6" s="877"/>
    </row>
    <row r="7" spans="1:19" s="604" customFormat="1" ht="23.25" hidden="1" customHeight="1">
      <c r="A7" s="872" t="s">
        <v>260</v>
      </c>
      <c r="B7" s="873">
        <v>615631</v>
      </c>
      <c r="C7" s="873"/>
      <c r="D7" s="873">
        <v>788594</v>
      </c>
      <c r="E7" s="873"/>
      <c r="F7" s="873">
        <v>1078877</v>
      </c>
      <c r="G7" s="873"/>
      <c r="H7" s="873">
        <v>1009422</v>
      </c>
      <c r="I7" s="873"/>
      <c r="J7" s="874">
        <f>+F7+B7</f>
        <v>1694508</v>
      </c>
      <c r="K7" s="874"/>
      <c r="L7" s="874">
        <f t="shared" ref="L7:L18" si="1">+H7+D7</f>
        <v>1798016</v>
      </c>
      <c r="M7" s="874"/>
      <c r="N7" s="874">
        <f t="shared" si="0"/>
        <v>3492524</v>
      </c>
      <c r="O7" s="875"/>
      <c r="P7" s="875"/>
      <c r="Q7" s="876"/>
      <c r="R7" s="877"/>
      <c r="S7" s="877"/>
    </row>
    <row r="8" spans="1:19" s="603" customFormat="1" ht="15.75" customHeight="1">
      <c r="A8" s="878">
        <v>2010</v>
      </c>
      <c r="B8" s="879">
        <v>904636</v>
      </c>
      <c r="C8" s="879">
        <f>+B8/(D8+B8)</f>
        <v>0.44922151608959443</v>
      </c>
      <c r="D8" s="879">
        <v>1109150</v>
      </c>
      <c r="E8" s="879">
        <f>+D8/(B8+D8)</f>
        <v>0.55077848391040563</v>
      </c>
      <c r="F8" s="879">
        <v>1210182</v>
      </c>
      <c r="G8" s="879">
        <f>+F8/(H8+F8)</f>
        <v>0.51190334687910699</v>
      </c>
      <c r="H8" s="879">
        <v>1153901</v>
      </c>
      <c r="I8" s="879">
        <f>+H8/(F8+H8)</f>
        <v>0.48809665312089295</v>
      </c>
      <c r="J8" s="888">
        <f t="shared" ref="J8:J22" si="2">+B8+F8</f>
        <v>2114818</v>
      </c>
      <c r="K8" s="880">
        <f>+J8/(L8+J8)</f>
        <v>0.48307018780141664</v>
      </c>
      <c r="L8" s="880">
        <f t="shared" si="1"/>
        <v>2263051</v>
      </c>
      <c r="M8" s="880">
        <f>+L8/(J8+L8)</f>
        <v>0.51692981219858336</v>
      </c>
      <c r="N8" s="880">
        <f t="shared" si="0"/>
        <v>4377869</v>
      </c>
      <c r="O8" s="1265">
        <f>+Tabla52[[#This Row],[SFS-Hombres ]]/Tabla52[[#This Row],[SFS-Mujeres  ]]</f>
        <v>0.93449860387591799</v>
      </c>
      <c r="P8" s="1265">
        <f>H8/F8</f>
        <v>0.95349377201115204</v>
      </c>
      <c r="Q8" s="1266">
        <f>+Tabla52[[#This Row],[SFS-Mujeres  ]]/Tabla52[[#This Row],[SFS-Hombres ]]</f>
        <v>1.0700925564280237</v>
      </c>
      <c r="R8" s="1267">
        <f>+Tabla52[[#This Row],[SFS-Mujeres  ]]/Tabla52[[#This Row],[SFS-Total ]]</f>
        <v>0.51692981219858336</v>
      </c>
      <c r="S8" s="1267">
        <f>+Tabla52[[#This Row],[SFS-Hombres ]]/Tabla52[[#This Row],[SFS-Total ]]</f>
        <v>0.48307018780141664</v>
      </c>
    </row>
    <row r="9" spans="1:19" s="603" customFormat="1" ht="15.75" customHeight="1">
      <c r="A9" s="878">
        <v>2011</v>
      </c>
      <c r="B9" s="879">
        <v>899174</v>
      </c>
      <c r="C9" s="879">
        <f t="shared" ref="C9:C19" si="3">+B9/(D9+B9)</f>
        <v>0.4488179504419178</v>
      </c>
      <c r="D9" s="879">
        <v>1104253</v>
      </c>
      <c r="E9" s="879">
        <f t="shared" ref="E9:E19" si="4">+D9/(B9+D9)</f>
        <v>0.55118204955808225</v>
      </c>
      <c r="F9" s="879">
        <v>1279458</v>
      </c>
      <c r="G9" s="879">
        <f t="shared" ref="G9:G19" si="5">+F9/(H9+F9)</f>
        <v>0.50824116566822497</v>
      </c>
      <c r="H9" s="879">
        <v>1237965</v>
      </c>
      <c r="I9" s="879">
        <f t="shared" ref="I9:I23" si="6">+H9/(F9+H9)</f>
        <v>0.49175883433177497</v>
      </c>
      <c r="J9" s="888">
        <f t="shared" si="2"/>
        <v>2178632</v>
      </c>
      <c r="K9" s="880">
        <f t="shared" ref="K9:K23" si="7">+J9/(L9+J9)</f>
        <v>0.48190760587057746</v>
      </c>
      <c r="L9" s="880">
        <f t="shared" si="1"/>
        <v>2342218</v>
      </c>
      <c r="M9" s="880">
        <f t="shared" ref="M9:M23" si="8">+L9/(J9+L9)</f>
        <v>0.51809239412942254</v>
      </c>
      <c r="N9" s="880">
        <f t="shared" si="0"/>
        <v>4520850</v>
      </c>
      <c r="O9" s="1265">
        <f>+Tabla52[[#This Row],[SFS-Hombres ]]/Tabla52[[#This Row],[SFS-Mujeres  ]]</f>
        <v>0.93015765398438577</v>
      </c>
      <c r="P9" s="1265">
        <f>H9/F9</f>
        <v>0.96756986161327685</v>
      </c>
      <c r="Q9" s="1266">
        <f>+Tabla52[[#This Row],[SFS-Mujeres  ]]/Tabla52[[#This Row],[SFS-Hombres ]]</f>
        <v>1.0750865680849266</v>
      </c>
      <c r="R9" s="1267">
        <f>+Tabla52[[#This Row],[SFS-Mujeres  ]]/Tabla52[[#This Row],[SFS-Total ]]</f>
        <v>0.51809239412942254</v>
      </c>
      <c r="S9" s="1267">
        <f>+Tabla52[[#This Row],[SFS-Hombres ]]/Tabla52[[#This Row],[SFS-Total ]]</f>
        <v>0.48190760587057746</v>
      </c>
    </row>
    <row r="10" spans="1:19" s="603" customFormat="1" ht="15.75" customHeight="1">
      <c r="A10" s="878">
        <v>2012</v>
      </c>
      <c r="B10" s="879">
        <v>1031326</v>
      </c>
      <c r="C10" s="879">
        <f t="shared" si="3"/>
        <v>0.44775025604000435</v>
      </c>
      <c r="D10" s="879">
        <v>1272025</v>
      </c>
      <c r="E10" s="879">
        <f t="shared" si="4"/>
        <v>0.55224974395999571</v>
      </c>
      <c r="F10" s="879">
        <v>1360788</v>
      </c>
      <c r="G10" s="879">
        <f t="shared" si="5"/>
        <v>0.50616814170154789</v>
      </c>
      <c r="H10" s="879">
        <v>1327623</v>
      </c>
      <c r="I10" s="879">
        <f t="shared" si="6"/>
        <v>0.49383185829845211</v>
      </c>
      <c r="J10" s="888">
        <f t="shared" si="2"/>
        <v>2392114</v>
      </c>
      <c r="K10" s="880">
        <f t="shared" si="7"/>
        <v>0.47921235026830206</v>
      </c>
      <c r="L10" s="880">
        <f t="shared" si="1"/>
        <v>2599648</v>
      </c>
      <c r="M10" s="880">
        <f t="shared" si="8"/>
        <v>0.520787649731698</v>
      </c>
      <c r="N10" s="880">
        <f t="shared" si="0"/>
        <v>4991762</v>
      </c>
      <c r="O10" s="1265">
        <f>+Tabla52[[#This Row],[SFS-Hombres ]]/Tabla52[[#This Row],[SFS-Mujeres  ]]</f>
        <v>0.92016842280185629</v>
      </c>
      <c r="P10" s="1265">
        <f t="shared" ref="P10:P23" si="9">H10/F10</f>
        <v>0.97562809195848288</v>
      </c>
      <c r="Q10" s="1266">
        <f>+Tabla52[[#This Row],[SFS-Mujeres  ]]/Tabla52[[#This Row],[SFS-Hombres ]]</f>
        <v>1.0867575709184429</v>
      </c>
      <c r="R10" s="1267">
        <f>+Tabla52[[#This Row],[SFS-Mujeres  ]]/Tabla52[[#This Row],[SFS-Total ]]</f>
        <v>0.520787649731698</v>
      </c>
      <c r="S10" s="1267">
        <f>+Tabla52[[#This Row],[SFS-Hombres ]]/Tabla52[[#This Row],[SFS-Total ]]</f>
        <v>0.47921235026830206</v>
      </c>
    </row>
    <row r="11" spans="1:19" s="603" customFormat="1" ht="15.75" customHeight="1">
      <c r="A11" s="878">
        <v>2013</v>
      </c>
      <c r="B11" s="879">
        <v>1243431</v>
      </c>
      <c r="C11" s="879">
        <f t="shared" si="3"/>
        <v>0.45186868152773885</v>
      </c>
      <c r="D11" s="879">
        <v>1508322</v>
      </c>
      <c r="E11" s="879">
        <f t="shared" si="4"/>
        <v>0.54813131847226115</v>
      </c>
      <c r="F11" s="879">
        <v>1462398</v>
      </c>
      <c r="G11" s="879">
        <f t="shared" si="5"/>
        <v>0.50410551483362842</v>
      </c>
      <c r="H11" s="879">
        <v>1438578</v>
      </c>
      <c r="I11" s="879">
        <f t="shared" si="6"/>
        <v>0.49589448516637158</v>
      </c>
      <c r="J11" s="888">
        <f t="shared" si="2"/>
        <v>2705829</v>
      </c>
      <c r="K11" s="880">
        <f t="shared" si="7"/>
        <v>0.47867658258515489</v>
      </c>
      <c r="L11" s="880">
        <f t="shared" si="1"/>
        <v>2946900</v>
      </c>
      <c r="M11" s="880">
        <f t="shared" si="8"/>
        <v>0.52132341741484511</v>
      </c>
      <c r="N11" s="880">
        <f t="shared" si="0"/>
        <v>5652729</v>
      </c>
      <c r="O11" s="1265">
        <f>+Tabla52[[#This Row],[SFS-Hombres ]]/Tabla52[[#This Row],[SFS-Mujeres  ]]</f>
        <v>0.91819505242797517</v>
      </c>
      <c r="P11" s="1265">
        <f t="shared" si="9"/>
        <v>0.98371168450722712</v>
      </c>
      <c r="Q11" s="1266">
        <f>+Tabla52[[#This Row],[SFS-Mujeres  ]]/Tabla52[[#This Row],[SFS-Hombres ]]</f>
        <v>1.0890932132074864</v>
      </c>
      <c r="R11" s="1267">
        <f>+Tabla52[[#This Row],[SFS-Mujeres  ]]/Tabla52[[#This Row],[SFS-Total ]]</f>
        <v>0.52132341741484511</v>
      </c>
      <c r="S11" s="1267">
        <f>+Tabla52[[#This Row],[SFS-Hombres ]]/Tabla52[[#This Row],[SFS-Total ]]</f>
        <v>0.47867658258515489</v>
      </c>
    </row>
    <row r="12" spans="1:19" s="603" customFormat="1" ht="15.75" customHeight="1">
      <c r="A12" s="878">
        <v>2014</v>
      </c>
      <c r="B12" s="879">
        <v>1400518</v>
      </c>
      <c r="C12" s="879">
        <f t="shared" si="3"/>
        <v>0.46441724260738826</v>
      </c>
      <c r="D12" s="879">
        <v>1615128</v>
      </c>
      <c r="E12" s="879">
        <f t="shared" si="4"/>
        <v>0.53558275739261174</v>
      </c>
      <c r="F12" s="879">
        <v>1578325</v>
      </c>
      <c r="G12" s="879">
        <f t="shared" si="5"/>
        <v>0.50239543620939531</v>
      </c>
      <c r="H12" s="879">
        <v>1563274</v>
      </c>
      <c r="I12" s="879">
        <f t="shared" si="6"/>
        <v>0.49760456379060475</v>
      </c>
      <c r="J12" s="888">
        <f t="shared" si="2"/>
        <v>2978843</v>
      </c>
      <c r="K12" s="880">
        <f t="shared" si="7"/>
        <v>0.48379478159469047</v>
      </c>
      <c r="L12" s="880">
        <f t="shared" si="1"/>
        <v>3178402</v>
      </c>
      <c r="M12" s="880">
        <f t="shared" si="8"/>
        <v>0.51620521840530953</v>
      </c>
      <c r="N12" s="880">
        <f t="shared" si="0"/>
        <v>6157245</v>
      </c>
      <c r="O12" s="1265">
        <f>+Tabla52[[#This Row],[SFS-Hombres ]]/Tabla52[[#This Row],[SFS-Mujeres  ]]</f>
        <v>0.93721404655547036</v>
      </c>
      <c r="P12" s="1265">
        <f t="shared" si="9"/>
        <v>0.99046394120349102</v>
      </c>
      <c r="Q12" s="1266">
        <f>+Tabla52[[#This Row],[SFS-Mujeres  ]]/Tabla52[[#This Row],[SFS-Hombres ]]</f>
        <v>1.0669921174093431</v>
      </c>
      <c r="R12" s="1267">
        <f>+Tabla52[[#This Row],[SFS-Mujeres  ]]/Tabla52[[#This Row],[SFS-Total ]]</f>
        <v>0.51620521840530953</v>
      </c>
      <c r="S12" s="1267">
        <f>+Tabla52[[#This Row],[SFS-Hombres ]]/Tabla52[[#This Row],[SFS-Total ]]</f>
        <v>0.48379478159469047</v>
      </c>
    </row>
    <row r="13" spans="1:19" s="603" customFormat="1" ht="15.75" customHeight="1">
      <c r="A13" s="878">
        <v>2015</v>
      </c>
      <c r="B13" s="879">
        <v>1572793</v>
      </c>
      <c r="C13" s="879">
        <f t="shared" si="3"/>
        <v>0.47410340311176957</v>
      </c>
      <c r="D13" s="879">
        <v>1744612</v>
      </c>
      <c r="E13" s="879">
        <f t="shared" si="4"/>
        <v>0.52589659688823043</v>
      </c>
      <c r="F13" s="879">
        <v>1674811</v>
      </c>
      <c r="G13" s="879">
        <f t="shared" si="5"/>
        <v>0.50146474170304067</v>
      </c>
      <c r="H13" s="879">
        <v>1665027</v>
      </c>
      <c r="I13" s="879">
        <f t="shared" si="6"/>
        <v>0.49853525829695933</v>
      </c>
      <c r="J13" s="888">
        <f t="shared" si="2"/>
        <v>3247604</v>
      </c>
      <c r="K13" s="880">
        <f t="shared" si="7"/>
        <v>0.48783017234011139</v>
      </c>
      <c r="L13" s="880">
        <f t="shared" si="1"/>
        <v>3409639</v>
      </c>
      <c r="M13" s="880">
        <f t="shared" si="8"/>
        <v>0.51216982765988861</v>
      </c>
      <c r="N13" s="880">
        <f t="shared" si="0"/>
        <v>6657243</v>
      </c>
      <c r="O13" s="1265">
        <f>+Tabla52[[#This Row],[SFS-Hombres ]]/Tabla52[[#This Row],[SFS-Mujeres  ]]</f>
        <v>0.95247737370437169</v>
      </c>
      <c r="P13" s="1265">
        <f t="shared" si="9"/>
        <v>0.99415814679984782</v>
      </c>
      <c r="Q13" s="1266">
        <f>+Tabla52[[#This Row],[SFS-Mujeres  ]]/Tabla52[[#This Row],[SFS-Hombres ]]</f>
        <v>1.0498937062523632</v>
      </c>
      <c r="R13" s="1267">
        <f>+Tabla52[[#This Row],[SFS-Mujeres  ]]/Tabla52[[#This Row],[SFS-Total ]]</f>
        <v>0.51216982765988861</v>
      </c>
      <c r="S13" s="1267">
        <f>+Tabla52[[#This Row],[SFS-Hombres ]]/Tabla52[[#This Row],[SFS-Total ]]</f>
        <v>0.48783017234011139</v>
      </c>
    </row>
    <row r="14" spans="1:19" s="603" customFormat="1" ht="15.75" customHeight="1">
      <c r="A14" s="878">
        <v>2016</v>
      </c>
      <c r="B14" s="879">
        <v>1575598</v>
      </c>
      <c r="C14" s="879">
        <f t="shared" si="3"/>
        <v>0.47073976387692151</v>
      </c>
      <c r="D14" s="879">
        <v>1771470</v>
      </c>
      <c r="E14" s="879">
        <f t="shared" si="4"/>
        <v>0.52926023612307849</v>
      </c>
      <c r="F14" s="879">
        <v>1809250</v>
      </c>
      <c r="G14" s="879">
        <f t="shared" si="5"/>
        <v>0.50378861288763255</v>
      </c>
      <c r="H14" s="879">
        <v>1782038</v>
      </c>
      <c r="I14" s="879">
        <f t="shared" si="6"/>
        <v>0.49621138711236751</v>
      </c>
      <c r="J14" s="888">
        <f t="shared" si="2"/>
        <v>3384848</v>
      </c>
      <c r="K14" s="880">
        <f t="shared" si="7"/>
        <v>0.48784582399634724</v>
      </c>
      <c r="L14" s="880">
        <f t="shared" si="1"/>
        <v>3553508</v>
      </c>
      <c r="M14" s="880">
        <f t="shared" si="8"/>
        <v>0.51215417600365276</v>
      </c>
      <c r="N14" s="880">
        <f t="shared" si="0"/>
        <v>6938356</v>
      </c>
      <c r="O14" s="1265">
        <f>+Tabla52[[#This Row],[SFS-Hombres ]]/Tabla52[[#This Row],[SFS-Mujeres  ]]</f>
        <v>0.95253704226921676</v>
      </c>
      <c r="P14" s="1265">
        <f t="shared" si="9"/>
        <v>0.98495951361061218</v>
      </c>
      <c r="Q14" s="1266">
        <f>+Tabla52[[#This Row],[SFS-Mujeres  ]]/Tabla52[[#This Row],[SFS-Hombres ]]</f>
        <v>1.0498279390980039</v>
      </c>
      <c r="R14" s="1267">
        <f>+Tabla52[[#This Row],[SFS-Mujeres  ]]/Tabla52[[#This Row],[SFS-Total ]]</f>
        <v>0.51215417600365276</v>
      </c>
      <c r="S14" s="1267">
        <f>+Tabla52[[#This Row],[SFS-Hombres ]]/Tabla52[[#This Row],[SFS-Total ]]</f>
        <v>0.48784582399634724</v>
      </c>
    </row>
    <row r="15" spans="1:19" s="603" customFormat="1" ht="15.75" customHeight="1">
      <c r="A15" s="878">
        <v>2017</v>
      </c>
      <c r="B15" s="879">
        <v>1677875</v>
      </c>
      <c r="C15" s="879">
        <f t="shared" si="3"/>
        <v>0.47308221078369456</v>
      </c>
      <c r="D15" s="879">
        <v>1868813</v>
      </c>
      <c r="E15" s="879">
        <f t="shared" si="4"/>
        <v>0.5269177892163055</v>
      </c>
      <c r="F15" s="881">
        <v>1977166</v>
      </c>
      <c r="G15" s="881">
        <f t="shared" si="5"/>
        <v>0.50662892764603629</v>
      </c>
      <c r="H15" s="881">
        <v>1925426</v>
      </c>
      <c r="I15" s="881">
        <f t="shared" si="6"/>
        <v>0.49337107235396371</v>
      </c>
      <c r="J15" s="888">
        <f t="shared" si="2"/>
        <v>3655041</v>
      </c>
      <c r="K15" s="882">
        <f t="shared" si="7"/>
        <v>0.49065694939645171</v>
      </c>
      <c r="L15" s="882">
        <f t="shared" si="1"/>
        <v>3794239</v>
      </c>
      <c r="M15" s="882">
        <f t="shared" si="8"/>
        <v>0.50934305060354823</v>
      </c>
      <c r="N15" s="882">
        <f t="shared" si="0"/>
        <v>7449280</v>
      </c>
      <c r="O15" s="1265">
        <f>+Tabla52[[#This Row],[SFS-Hombres ]]/Tabla52[[#This Row],[SFS-Mujeres  ]]</f>
        <v>0.96331332844346385</v>
      </c>
      <c r="P15" s="1268">
        <f t="shared" si="9"/>
        <v>0.97383123116622483</v>
      </c>
      <c r="Q15" s="1266">
        <f>+Tabla52[[#This Row],[SFS-Mujeres  ]]/Tabla52[[#This Row],[SFS-Hombres ]]</f>
        <v>1.0380838409199786</v>
      </c>
      <c r="R15" s="1267">
        <f>+Tabla52[[#This Row],[SFS-Mujeres  ]]/Tabla52[[#This Row],[SFS-Total ]]</f>
        <v>0.50934305060354823</v>
      </c>
      <c r="S15" s="1267">
        <f>+Tabla52[[#This Row],[SFS-Hombres ]]/Tabla52[[#This Row],[SFS-Total ]]</f>
        <v>0.49065694939645171</v>
      </c>
    </row>
    <row r="16" spans="1:19" s="603" customFormat="1" ht="15.75" customHeight="1">
      <c r="A16" s="878">
        <v>2018</v>
      </c>
      <c r="B16" s="879">
        <v>1712181</v>
      </c>
      <c r="C16" s="879">
        <f t="shared" si="3"/>
        <v>0.47295857906440342</v>
      </c>
      <c r="D16" s="879">
        <v>1907969</v>
      </c>
      <c r="E16" s="879">
        <f t="shared" si="4"/>
        <v>0.52704142093559658</v>
      </c>
      <c r="F16" s="881">
        <v>2096180</v>
      </c>
      <c r="G16" s="881">
        <f t="shared" si="5"/>
        <v>0.50461881561015964</v>
      </c>
      <c r="H16" s="881">
        <v>2057807</v>
      </c>
      <c r="I16" s="881">
        <f t="shared" si="6"/>
        <v>0.49538118438984041</v>
      </c>
      <c r="J16" s="888">
        <f t="shared" si="2"/>
        <v>3808361</v>
      </c>
      <c r="K16" s="882">
        <f t="shared" si="7"/>
        <v>0.48987572511263949</v>
      </c>
      <c r="L16" s="882">
        <f t="shared" si="1"/>
        <v>3965776</v>
      </c>
      <c r="M16" s="882">
        <f t="shared" si="8"/>
        <v>0.51012427488736045</v>
      </c>
      <c r="N16" s="882">
        <f t="shared" si="0"/>
        <v>7774137</v>
      </c>
      <c r="O16" s="1265">
        <f>+Tabla52[[#This Row],[SFS-Hombres ]]/Tabla52[[#This Row],[SFS-Mujeres  ]]</f>
        <v>0.9603066335567112</v>
      </c>
      <c r="P16" s="1268">
        <f t="shared" si="9"/>
        <v>0.9816938430859945</v>
      </c>
      <c r="Q16" s="1266">
        <f>+Tabla52[[#This Row],[SFS-Mujeres  ]]/Tabla52[[#This Row],[SFS-Hombres ]]</f>
        <v>1.04133405420337</v>
      </c>
      <c r="R16" s="1267">
        <f>+Tabla52[[#This Row],[SFS-Mujeres  ]]/Tabla52[[#This Row],[SFS-Total ]]</f>
        <v>0.51012427488736045</v>
      </c>
      <c r="S16" s="1267">
        <f>+Tabla52[[#This Row],[SFS-Hombres ]]/Tabla52[[#This Row],[SFS-Total ]]</f>
        <v>0.48987572511263949</v>
      </c>
    </row>
    <row r="17" spans="1:19" s="603" customFormat="1" ht="15.75" customHeight="1">
      <c r="A17" s="878">
        <v>2019</v>
      </c>
      <c r="B17" s="879">
        <v>1758351</v>
      </c>
      <c r="C17" s="879">
        <f t="shared" si="3"/>
        <v>0.47188066754296931</v>
      </c>
      <c r="D17" s="879">
        <v>1967911</v>
      </c>
      <c r="E17" s="879">
        <f t="shared" si="4"/>
        <v>0.52811933245703069</v>
      </c>
      <c r="F17" s="881">
        <v>2126390</v>
      </c>
      <c r="G17" s="881">
        <f t="shared" si="5"/>
        <v>0.50285184837469832</v>
      </c>
      <c r="H17" s="881">
        <v>2102271</v>
      </c>
      <c r="I17" s="881">
        <f t="shared" si="6"/>
        <v>0.49714815162530174</v>
      </c>
      <c r="J17" s="888">
        <f t="shared" si="2"/>
        <v>3884741</v>
      </c>
      <c r="K17" s="882">
        <f t="shared" si="7"/>
        <v>0.48834426178606632</v>
      </c>
      <c r="L17" s="882">
        <f t="shared" si="1"/>
        <v>4070182</v>
      </c>
      <c r="M17" s="882">
        <f t="shared" si="8"/>
        <v>0.51165573821393373</v>
      </c>
      <c r="N17" s="882">
        <f t="shared" si="0"/>
        <v>7954923</v>
      </c>
      <c r="O17" s="1265">
        <f>+Tabla52[[#This Row],[SFS-Hombres ]]/Tabla52[[#This Row],[SFS-Mujeres  ]]</f>
        <v>0.95443913810242387</v>
      </c>
      <c r="P17" s="1268">
        <f t="shared" si="9"/>
        <v>0.98865730181199118</v>
      </c>
      <c r="Q17" s="1266">
        <f>+Tabla52[[#This Row],[SFS-Mujeres  ]]/Tabla52[[#This Row],[SFS-Hombres ]]</f>
        <v>1.0477357435154622</v>
      </c>
      <c r="R17" s="1267">
        <f>+Tabla52[[#This Row],[SFS-Mujeres  ]]/Tabla52[[#This Row],[SFS-Total ]]</f>
        <v>0.51165573821393373</v>
      </c>
      <c r="S17" s="1267">
        <f>+Tabla52[[#This Row],[SFS-Hombres ]]/Tabla52[[#This Row],[SFS-Total ]]</f>
        <v>0.48834426178606632</v>
      </c>
    </row>
    <row r="18" spans="1:19" s="603" customFormat="1" ht="15.75" customHeight="1">
      <c r="A18" s="878">
        <v>2020</v>
      </c>
      <c r="B18" s="879">
        <v>2853424</v>
      </c>
      <c r="C18" s="879">
        <f t="shared" si="3"/>
        <v>0.49652060898173761</v>
      </c>
      <c r="D18" s="879">
        <v>2893415</v>
      </c>
      <c r="E18" s="879">
        <f t="shared" si="4"/>
        <v>0.50347939101826233</v>
      </c>
      <c r="F18" s="881">
        <v>2107686</v>
      </c>
      <c r="G18" s="881">
        <f t="shared" si="5"/>
        <v>0.50005563591854907</v>
      </c>
      <c r="H18" s="881">
        <v>2107217</v>
      </c>
      <c r="I18" s="881">
        <f t="shared" si="6"/>
        <v>0.49994436408145099</v>
      </c>
      <c r="J18" s="888">
        <f t="shared" si="2"/>
        <v>4961110</v>
      </c>
      <c r="K18" s="882">
        <f t="shared" si="7"/>
        <v>0.49801631080186576</v>
      </c>
      <c r="L18" s="882">
        <f t="shared" si="1"/>
        <v>5000632</v>
      </c>
      <c r="M18" s="882">
        <f t="shared" si="8"/>
        <v>0.50198368919813419</v>
      </c>
      <c r="N18" s="882">
        <f t="shared" si="0"/>
        <v>9961742</v>
      </c>
      <c r="O18" s="1265">
        <f>+Tabla52[[#This Row],[SFS-Hombres ]]/Tabla52[[#This Row],[SFS-Mujeres  ]]</f>
        <v>0.99209659898988767</v>
      </c>
      <c r="P18" s="1268">
        <f t="shared" si="9"/>
        <v>0.99977748108589226</v>
      </c>
      <c r="Q18" s="1266">
        <f>+Tabla52[[#This Row],[SFS-Mujeres  ]]/Tabla52[[#This Row],[SFS-Hombres ]]</f>
        <v>1.0079663623664865</v>
      </c>
      <c r="R18" s="1267">
        <f>+Tabla52[[#This Row],[SFS-Mujeres  ]]/Tabla52[[#This Row],[SFS-Total ]]</f>
        <v>0.50198368919813419</v>
      </c>
      <c r="S18" s="1267">
        <f>+Tabla52[[#This Row],[SFS-Hombres ]]/Tabla52[[#This Row],[SFS-Total ]]</f>
        <v>0.49801631080186576</v>
      </c>
    </row>
    <row r="19" spans="1:19" s="603" customFormat="1" ht="15.75" customHeight="1">
      <c r="A19" s="878">
        <v>2021</v>
      </c>
      <c r="B19" s="879">
        <v>2856987</v>
      </c>
      <c r="C19" s="879">
        <f t="shared" si="3"/>
        <v>0.49708783844797927</v>
      </c>
      <c r="D19" s="879">
        <v>2890462</v>
      </c>
      <c r="E19" s="879">
        <f t="shared" si="4"/>
        <v>0.50291216155202079</v>
      </c>
      <c r="F19" s="881">
        <v>2140921</v>
      </c>
      <c r="G19" s="881">
        <f t="shared" si="5"/>
        <v>0.49958964931526156</v>
      </c>
      <c r="H19" s="881">
        <v>2144438</v>
      </c>
      <c r="I19" s="881">
        <f t="shared" si="6"/>
        <v>0.50041035068473838</v>
      </c>
      <c r="J19" s="888">
        <f t="shared" si="2"/>
        <v>4997908</v>
      </c>
      <c r="K19" s="882">
        <f t="shared" si="7"/>
        <v>0.49815644832433753</v>
      </c>
      <c r="L19" s="882">
        <f>+H19+D19</f>
        <v>5034900</v>
      </c>
      <c r="M19" s="882">
        <f t="shared" si="8"/>
        <v>0.50184355167566252</v>
      </c>
      <c r="N19" s="882">
        <f>J19+L19</f>
        <v>10032808</v>
      </c>
      <c r="O19" s="1265">
        <f>+Tabla52[[#This Row],[SFS-Hombres ]]/Tabla52[[#This Row],[SFS-Mujeres  ]]</f>
        <v>0.99265288287751496</v>
      </c>
      <c r="P19" s="1268">
        <f t="shared" si="9"/>
        <v>1.0016427509469055</v>
      </c>
      <c r="Q19" s="1266">
        <f>+Tabla52[[#This Row],[SFS-Mujeres  ]]/Tabla52[[#This Row],[SFS-Hombres ]]</f>
        <v>1.0074014967862555</v>
      </c>
      <c r="R19" s="1267">
        <f>+Tabla52[[#This Row],[SFS-Mujeres  ]]/Tabla52[[#This Row],[SFS-Total ]]</f>
        <v>0.50184355167566252</v>
      </c>
      <c r="S19" s="1267">
        <f>+Tabla52[[#This Row],[SFS-Hombres ]]/Tabla52[[#This Row],[SFS-Total ]]</f>
        <v>0.49815644832433753</v>
      </c>
    </row>
    <row r="20" spans="1:19" s="603" customFormat="1" ht="15.75" customHeight="1">
      <c r="A20" s="883">
        <v>2022</v>
      </c>
      <c r="B20" s="884">
        <v>2873492</v>
      </c>
      <c r="C20" s="884">
        <v>0.49798819833139263</v>
      </c>
      <c r="D20" s="884">
        <v>2896709</v>
      </c>
      <c r="E20" s="884">
        <v>0.50201180166860737</v>
      </c>
      <c r="F20" s="885">
        <v>2278367</v>
      </c>
      <c r="G20" s="885">
        <v>0.49866751588453262</v>
      </c>
      <c r="H20" s="885">
        <v>2290543</v>
      </c>
      <c r="I20" s="885">
        <v>0.50133248411546738</v>
      </c>
      <c r="J20" s="888">
        <f t="shared" si="2"/>
        <v>5151859</v>
      </c>
      <c r="K20" s="886">
        <v>0.4982883924933198</v>
      </c>
      <c r="L20" s="882">
        <f>+H20+D20</f>
        <v>5187252</v>
      </c>
      <c r="M20" s="886">
        <v>0.5017116075066802</v>
      </c>
      <c r="N20" s="882">
        <f>J20+L20</f>
        <v>10339111</v>
      </c>
      <c r="O20" s="1265">
        <f>+Tabla52[[#This Row],[SFS-Hombres ]]/Tabla52[[#This Row],[SFS-Mujeres  ]]</f>
        <v>0.99317692681982672</v>
      </c>
      <c r="P20" s="1269">
        <v>1.0053441785278667</v>
      </c>
      <c r="Q20" s="1266">
        <f>+Tabla52[[#This Row],[SFS-Mujeres  ]]/Tabla52[[#This Row],[SFS-Hombres ]]</f>
        <v>1.006869947333574</v>
      </c>
      <c r="R20" s="1267">
        <f>+Tabla52[[#This Row],[SFS-Mujeres  ]]/Tabla52[[#This Row],[SFS-Total ]]</f>
        <v>0.5017116075066802</v>
      </c>
      <c r="S20" s="1267">
        <f>+Tabla52[[#This Row],[SFS-Hombres ]]/Tabla52[[#This Row],[SFS-Total ]]</f>
        <v>0.4982883924933198</v>
      </c>
    </row>
    <row r="21" spans="1:19" s="603" customFormat="1" ht="15.75" customHeight="1">
      <c r="A21" s="883">
        <v>2023</v>
      </c>
      <c r="B21" s="1029">
        <v>2824789</v>
      </c>
      <c r="C21" s="1029">
        <v>0.49818060334167813</v>
      </c>
      <c r="D21" s="1029">
        <v>2865397</v>
      </c>
      <c r="E21" s="1029">
        <v>0.50181939665832187</v>
      </c>
      <c r="F21" s="1030">
        <v>2284920</v>
      </c>
      <c r="G21" s="1030">
        <v>0.49804467742540059</v>
      </c>
      <c r="H21" s="1030">
        <v>2292148</v>
      </c>
      <c r="I21" s="1030">
        <v>0.50078958844395582</v>
      </c>
      <c r="J21" s="888">
        <f t="shared" si="2"/>
        <v>5109709</v>
      </c>
      <c r="K21" s="1031">
        <v>0.49767045794328257</v>
      </c>
      <c r="L21" s="882">
        <v>5157545</v>
      </c>
      <c r="M21" s="1031">
        <v>0.50232954205671743</v>
      </c>
      <c r="N21" s="882">
        <v>10267254</v>
      </c>
      <c r="O21" s="1265">
        <f>+Tabla52[[#This Row],[SFS-Hombres ]]/Tabla52[[#This Row],[SFS-Mujeres  ]]</f>
        <v>0.99072504457062416</v>
      </c>
      <c r="P21" s="1270">
        <f>H21/F21</f>
        <v>1.0031633492638692</v>
      </c>
      <c r="Q21" s="1266">
        <f>+Tabla52[[#This Row],[SFS-Mujeres  ]]/Tabla52[[#This Row],[SFS-Hombres ]]</f>
        <v>1.0093617855733077</v>
      </c>
      <c r="R21" s="1267">
        <f>+Tabla52[[#This Row],[SFS-Mujeres  ]]/Tabla52[[#This Row],[SFS-Total ]]</f>
        <v>0.50232954205671743</v>
      </c>
      <c r="S21" s="1267">
        <f>+Tabla52[[#This Row],[SFS-Hombres ]]/Tabla52[[#This Row],[SFS-Total ]]</f>
        <v>0.49767045794328257</v>
      </c>
    </row>
    <row r="22" spans="1:19" s="603" customFormat="1" ht="15.75" customHeight="1">
      <c r="A22" s="883">
        <v>2024</v>
      </c>
      <c r="B22" s="1029">
        <v>2854248</v>
      </c>
      <c r="C22" s="1029"/>
      <c r="D22" s="1029">
        <v>2884144</v>
      </c>
      <c r="E22" s="1029"/>
      <c r="F22" s="887">
        <v>2338456</v>
      </c>
      <c r="G22" s="887"/>
      <c r="H22" s="887">
        <v>2360910</v>
      </c>
      <c r="I22" s="1030">
        <f>+H22/(F22+H22)</f>
        <v>0.50238904567126719</v>
      </c>
      <c r="J22" s="888">
        <f t="shared" si="2"/>
        <v>5192704</v>
      </c>
      <c r="K22" s="1031">
        <f>+J22/(L22+J22)</f>
        <v>0.49749227755615716</v>
      </c>
      <c r="L22" s="882">
        <f>+H22+D22</f>
        <v>5245054</v>
      </c>
      <c r="M22" s="1031">
        <f>+L22/(J22+L22)</f>
        <v>0.50250772244384279</v>
      </c>
      <c r="N22" s="882">
        <f>J22+L22</f>
        <v>10437758</v>
      </c>
      <c r="O22" s="1265">
        <f>+Tabla52[[#This Row],[SFS-Hombres ]]/Tabla52[[#This Row],[SFS-Mujeres  ]]</f>
        <v>0.99001916853477578</v>
      </c>
      <c r="P22" s="1270">
        <f>H22/F22</f>
        <v>1.0096020622154105</v>
      </c>
      <c r="Q22" s="1266">
        <f>+Tabla52[[#This Row],[SFS-Mujeres  ]]/Tabla52[[#This Row],[SFS-Hombres ]]</f>
        <v>1.0100814527460067</v>
      </c>
      <c r="R22" s="1267">
        <f>+Tabla52[[#This Row],[SFS-Mujeres  ]]/Tabla52[[#This Row],[SFS-Total ]]</f>
        <v>0.50250772244384279</v>
      </c>
      <c r="S22" s="1267">
        <f>+Tabla52[[#This Row],[SFS-Hombres ]]/Tabla52[[#This Row],[SFS-Total ]]</f>
        <v>0.49749227755615716</v>
      </c>
    </row>
    <row r="23" spans="1:19" s="603" customFormat="1" ht="15.75" customHeight="1">
      <c r="A23" s="1018" t="str">
        <f>+'Resumen '!O6</f>
        <v>Feb.2025</v>
      </c>
      <c r="B23" s="887">
        <f>+'Resumen '!D39</f>
        <v>2829803</v>
      </c>
      <c r="C23" s="887"/>
      <c r="D23" s="887">
        <f>+'Resumen '!E39</f>
        <v>2862189</v>
      </c>
      <c r="E23" s="887"/>
      <c r="F23" s="887">
        <f>+'Resumen '!D30</f>
        <v>2339809</v>
      </c>
      <c r="G23" s="887"/>
      <c r="H23" s="887">
        <f>+'Resumen '!E30</f>
        <v>2366010</v>
      </c>
      <c r="I23" s="887">
        <f t="shared" si="6"/>
        <v>0.50278389372816934</v>
      </c>
      <c r="J23" s="888">
        <f>+B23+F23</f>
        <v>5169612</v>
      </c>
      <c r="K23" s="888">
        <f t="shared" si="7"/>
        <v>0.49718272432534116</v>
      </c>
      <c r="L23" s="882">
        <f>+H23+D23</f>
        <v>5228199</v>
      </c>
      <c r="M23" s="888">
        <f t="shared" si="8"/>
        <v>0.50281727567465884</v>
      </c>
      <c r="N23" s="882">
        <f>J23+L23</f>
        <v>10397811</v>
      </c>
      <c r="O23" s="1265">
        <f>+Tabla52[[#This Row],[SFS-Hombres ]]/Tabla52[[#This Row],[SFS-Mujeres  ]]</f>
        <v>0.98879403787040243</v>
      </c>
      <c r="P23" s="1271">
        <f t="shared" si="9"/>
        <v>1.0111979225654744</v>
      </c>
      <c r="Q23" s="1266">
        <f>+Tabla52[[#This Row],[SFS-Mujeres  ]]/Tabla52[[#This Row],[SFS-Hombres ]]</f>
        <v>1.0113329588371429</v>
      </c>
      <c r="R23" s="1267">
        <f>+Tabla52[[#This Row],[SFS-Mujeres  ]]/Tabla52[[#This Row],[SFS-Total ]]</f>
        <v>0.50281727567465884</v>
      </c>
      <c r="S23" s="1267">
        <f>+Tabla52[[#This Row],[SFS-Hombres ]]/Tabla52[[#This Row],[SFS-Total ]]</f>
        <v>0.49718272432534116</v>
      </c>
    </row>
    <row r="24" spans="1:19" ht="30.75" customHeight="1">
      <c r="A24" s="1372" t="s">
        <v>300</v>
      </c>
      <c r="B24" s="1372"/>
      <c r="C24" s="1372"/>
      <c r="D24" s="1372"/>
      <c r="E24" s="1372"/>
      <c r="F24" s="1372"/>
      <c r="G24" s="1372"/>
      <c r="H24" s="1372"/>
      <c r="I24" s="1372"/>
      <c r="J24" s="1372"/>
      <c r="K24" s="1372"/>
      <c r="L24" s="1372"/>
      <c r="M24" s="1372"/>
      <c r="N24" s="1372"/>
      <c r="O24" s="1372"/>
      <c r="P24" s="1372"/>
      <c r="Q24" s="1372"/>
      <c r="R24" s="1372"/>
      <c r="S24" s="1372"/>
    </row>
    <row r="25" spans="1:19" ht="25.5" customHeight="1">
      <c r="A25" s="11"/>
      <c r="O25" s="11"/>
      <c r="P25" s="11"/>
      <c r="Q25" s="11"/>
    </row>
    <row r="26" spans="1:19" ht="25.5" customHeight="1">
      <c r="A26" s="11"/>
      <c r="O26" s="11"/>
      <c r="P26" s="11"/>
      <c r="Q26" s="11"/>
    </row>
    <row r="27" spans="1:19" ht="25.5" customHeight="1">
      <c r="A27" s="11"/>
      <c r="O27" s="11"/>
      <c r="P27" s="11"/>
      <c r="Q27" s="11"/>
    </row>
    <row r="28" spans="1:19" ht="25.5" customHeight="1">
      <c r="A28" s="11"/>
      <c r="O28" s="11"/>
      <c r="P28" s="11"/>
      <c r="Q28" s="11"/>
    </row>
    <row r="29" spans="1:19" ht="25.5" customHeight="1">
      <c r="A29" s="11"/>
      <c r="O29" s="11"/>
      <c r="P29" s="11"/>
      <c r="Q29" s="11"/>
    </row>
    <row r="30" spans="1:19" ht="25.5" customHeight="1">
      <c r="A30" s="11"/>
      <c r="O30" s="11"/>
      <c r="P30" s="11"/>
      <c r="Q30" s="11"/>
    </row>
    <row r="31" spans="1:19" ht="56.25" customHeight="1">
      <c r="A31" s="11"/>
      <c r="O31" s="11"/>
      <c r="P31" s="11"/>
      <c r="Q31" s="11"/>
    </row>
    <row r="32" spans="1:19" ht="25.5" customHeight="1">
      <c r="A32" s="11"/>
      <c r="O32" s="11"/>
      <c r="P32" s="11"/>
      <c r="Q32" s="11"/>
    </row>
    <row r="33" spans="1:17" ht="25.5" customHeight="1">
      <c r="A33" s="11"/>
      <c r="O33" s="11"/>
      <c r="P33" s="11"/>
      <c r="Q33" s="11"/>
    </row>
    <row r="34" spans="1:17" ht="96.75" customHeight="1">
      <c r="A34" s="11"/>
      <c r="O34" s="11"/>
      <c r="P34" s="11"/>
      <c r="Q34" s="11"/>
    </row>
    <row r="35" spans="1:17" ht="25.5" customHeight="1">
      <c r="A35" s="11"/>
      <c r="O35" s="11"/>
      <c r="P35" s="11"/>
      <c r="Q35" s="11"/>
    </row>
    <row r="36" spans="1:17" ht="25.5" customHeight="1">
      <c r="A36" s="11"/>
      <c r="O36" s="11"/>
      <c r="P36" s="11"/>
      <c r="Q36" s="11"/>
    </row>
    <row r="37" spans="1:17" ht="25.5" customHeight="1">
      <c r="A37" s="11"/>
      <c r="O37" s="11"/>
      <c r="P37" s="11"/>
      <c r="Q37" s="11"/>
    </row>
    <row r="38" spans="1:17" ht="25.5" customHeight="1">
      <c r="A38" s="11"/>
      <c r="O38" s="11"/>
      <c r="P38" s="11"/>
      <c r="Q38" s="11"/>
    </row>
  </sheetData>
  <mergeCells count="3">
    <mergeCell ref="A2:S2"/>
    <mergeCell ref="A1:S1"/>
    <mergeCell ref="A24:S24"/>
  </mergeCells>
  <pageMargins left="0.70866141732283472" right="0.70866141732283472" top="0.74803149606299213" bottom="0.74803149606299213" header="0.31496062992125984" footer="0.31496062992125984"/>
  <pageSetup scale="59" orientation="landscape" r:id="rId1"/>
  <ignoredErrors>
    <ignoredError sqref="R8:S8" calculatedColumn="1"/>
  </ignoredErrors>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5">
    <tabColor theme="8" tint="-0.249977111117893"/>
    <pageSetUpPr fitToPage="1"/>
  </sheetPr>
  <dimension ref="A1"/>
  <sheetViews>
    <sheetView showGridLines="0" showRowColHeaders="0" view="pageBreakPreview" zoomScale="85" zoomScaleNormal="100" zoomScaleSheetLayoutView="85" zoomScalePageLayoutView="70" workbookViewId="0">
      <selection activeCell="H64" sqref="H64"/>
    </sheetView>
  </sheetViews>
  <sheetFormatPr defaultColWidth="11.42578125" defaultRowHeight="15"/>
  <cols>
    <col min="7" max="7" width="35.7109375" customWidth="1"/>
  </cols>
  <sheetData/>
  <pageMargins left="0.70866141732283472" right="0.70866141732283472" top="0.74803149606299213" bottom="0.74803149606299213" header="0.31496062992125984" footer="0.31496062992125984"/>
  <pageSetup scale="77" orientation="landscape"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26">
    <tabColor theme="6" tint="-0.249977111117893"/>
    <pageSetUpPr fitToPage="1"/>
  </sheetPr>
  <dimension ref="A2:M41"/>
  <sheetViews>
    <sheetView showGridLines="0" view="pageBreakPreview" zoomScale="40" zoomScaleNormal="100" zoomScaleSheetLayoutView="40" workbookViewId="0">
      <selection activeCell="S26" sqref="S26"/>
    </sheetView>
  </sheetViews>
  <sheetFormatPr defaultColWidth="11.42578125" defaultRowHeight="36"/>
  <cols>
    <col min="1" max="1" width="12.85546875" customWidth="1"/>
    <col min="2" max="2" width="23.5703125" customWidth="1"/>
    <col min="3" max="3" width="27.7109375" customWidth="1"/>
    <col min="4" max="4" width="29.5703125" customWidth="1"/>
    <col min="5" max="5" width="29.85546875" customWidth="1"/>
    <col min="6" max="7" width="23.5703125" customWidth="1"/>
    <col min="8" max="8" width="44.28515625" customWidth="1"/>
    <col min="9" max="9" width="61.85546875" customWidth="1"/>
    <col min="10" max="10" width="47.42578125" customWidth="1"/>
    <col min="11" max="11" width="35.42578125" customWidth="1"/>
    <col min="12" max="12" width="8.7109375" customWidth="1"/>
    <col min="13" max="13" width="11.42578125" style="1204"/>
  </cols>
  <sheetData>
    <row r="2" spans="1:11" ht="75" customHeight="1"/>
    <row r="3" spans="1:11" ht="53.25" customHeight="1"/>
    <row r="4" spans="1:11" ht="22.5" customHeight="1"/>
    <row r="5" spans="1:11" hidden="1"/>
    <row r="6" spans="1:11" ht="21.75" hidden="1" customHeight="1">
      <c r="A6" s="1373" t="s">
        <v>301</v>
      </c>
      <c r="B6" s="1373"/>
      <c r="C6" s="1373"/>
      <c r="D6" s="1373"/>
      <c r="E6" s="1373"/>
      <c r="F6" s="1373"/>
      <c r="G6" s="1373"/>
      <c r="H6" s="1373"/>
      <c r="I6" s="1373"/>
      <c r="J6" s="1373"/>
      <c r="K6" s="1373"/>
    </row>
    <row r="7" spans="1:11" ht="13.5" customHeight="1">
      <c r="A7" s="1373"/>
      <c r="B7" s="1373"/>
      <c r="C7" s="1373"/>
      <c r="D7" s="1373"/>
      <c r="E7" s="1373"/>
      <c r="F7" s="1373"/>
      <c r="G7" s="1373"/>
      <c r="H7" s="1373"/>
      <c r="I7" s="1373"/>
      <c r="J7" s="1373"/>
      <c r="K7" s="1373"/>
    </row>
    <row r="8" spans="1:11" ht="45" customHeight="1">
      <c r="A8" s="1373"/>
      <c r="B8" s="1373"/>
      <c r="C8" s="1373"/>
      <c r="D8" s="1373"/>
      <c r="E8" s="1373"/>
      <c r="F8" s="1373"/>
      <c r="G8" s="1373"/>
      <c r="H8" s="1373"/>
      <c r="I8" s="1373"/>
      <c r="J8" s="1373"/>
      <c r="K8" s="1373"/>
    </row>
    <row r="9" spans="1:11">
      <c r="A9" s="1373"/>
      <c r="B9" s="1373"/>
      <c r="C9" s="1373"/>
      <c r="D9" s="1373"/>
      <c r="E9" s="1373"/>
      <c r="F9" s="1373"/>
      <c r="G9" s="1373"/>
      <c r="H9" s="1373"/>
      <c r="I9" s="1373"/>
      <c r="J9" s="1373"/>
      <c r="K9" s="1373"/>
    </row>
    <row r="10" spans="1:11" ht="18.75" customHeight="1">
      <c r="A10" s="1373"/>
      <c r="B10" s="1373"/>
      <c r="C10" s="1373"/>
      <c r="D10" s="1373"/>
      <c r="E10" s="1373"/>
      <c r="F10" s="1373"/>
      <c r="G10" s="1373"/>
      <c r="H10" s="1373"/>
      <c r="I10" s="1373"/>
      <c r="J10" s="1373"/>
      <c r="K10" s="1373"/>
    </row>
    <row r="11" spans="1:11" ht="18.75" customHeight="1">
      <c r="A11" s="1373"/>
      <c r="B11" s="1373"/>
      <c r="C11" s="1373"/>
      <c r="D11" s="1373"/>
      <c r="E11" s="1373"/>
      <c r="F11" s="1373"/>
      <c r="G11" s="1373"/>
      <c r="H11" s="1373"/>
      <c r="I11" s="1373"/>
      <c r="J11" s="1373"/>
      <c r="K11" s="1373"/>
    </row>
    <row r="12" spans="1:11">
      <c r="A12" s="1373"/>
      <c r="B12" s="1373"/>
      <c r="C12" s="1373"/>
      <c r="D12" s="1373"/>
      <c r="E12" s="1373"/>
      <c r="F12" s="1373"/>
      <c r="G12" s="1373"/>
      <c r="H12" s="1373"/>
      <c r="I12" s="1373"/>
      <c r="J12" s="1373"/>
      <c r="K12" s="1373"/>
    </row>
    <row r="13" spans="1:11">
      <c r="A13" s="1373"/>
      <c r="B13" s="1373"/>
      <c r="C13" s="1373"/>
      <c r="D13" s="1373"/>
      <c r="E13" s="1373"/>
      <c r="F13" s="1373"/>
      <c r="G13" s="1373"/>
      <c r="H13" s="1373"/>
      <c r="I13" s="1373"/>
      <c r="J13" s="1373"/>
      <c r="K13" s="1373"/>
    </row>
    <row r="14" spans="1:11">
      <c r="A14" s="1373"/>
      <c r="B14" s="1373"/>
      <c r="C14" s="1373"/>
      <c r="D14" s="1373"/>
      <c r="E14" s="1373"/>
      <c r="F14" s="1373"/>
      <c r="G14" s="1373"/>
      <c r="H14" s="1373"/>
      <c r="I14" s="1373"/>
      <c r="J14" s="1373"/>
      <c r="K14" s="1373"/>
    </row>
    <row r="15" spans="1:11">
      <c r="A15" s="1373"/>
      <c r="B15" s="1373"/>
      <c r="C15" s="1373"/>
      <c r="D15" s="1373"/>
      <c r="E15" s="1373"/>
      <c r="F15" s="1373"/>
      <c r="G15" s="1373"/>
      <c r="H15" s="1373"/>
      <c r="I15" s="1373"/>
      <c r="J15" s="1373"/>
      <c r="K15" s="1373"/>
    </row>
    <row r="16" spans="1:11">
      <c r="A16" s="1373"/>
      <c r="B16" s="1373"/>
      <c r="C16" s="1373"/>
      <c r="D16" s="1373"/>
      <c r="E16" s="1373"/>
      <c r="F16" s="1373"/>
      <c r="G16" s="1373"/>
      <c r="H16" s="1373"/>
      <c r="I16" s="1373"/>
      <c r="J16" s="1373"/>
      <c r="K16" s="1373"/>
    </row>
    <row r="17" spans="1:11">
      <c r="A17" s="1373"/>
      <c r="B17" s="1373"/>
      <c r="C17" s="1373"/>
      <c r="D17" s="1373"/>
      <c r="E17" s="1373"/>
      <c r="F17" s="1373"/>
      <c r="G17" s="1373"/>
      <c r="H17" s="1373"/>
      <c r="I17" s="1373"/>
      <c r="J17" s="1373"/>
      <c r="K17" s="1373"/>
    </row>
    <row r="18" spans="1:11">
      <c r="A18" s="1373"/>
      <c r="B18" s="1373"/>
      <c r="C18" s="1373"/>
      <c r="D18" s="1373"/>
      <c r="E18" s="1373"/>
      <c r="F18" s="1373"/>
      <c r="G18" s="1373"/>
      <c r="H18" s="1373"/>
      <c r="I18" s="1373"/>
      <c r="J18" s="1373"/>
      <c r="K18" s="1373"/>
    </row>
    <row r="19" spans="1:11">
      <c r="A19" s="1373"/>
      <c r="B19" s="1373"/>
      <c r="C19" s="1373"/>
      <c r="D19" s="1373"/>
      <c r="E19" s="1373"/>
      <c r="F19" s="1373"/>
      <c r="G19" s="1373"/>
      <c r="H19" s="1373"/>
      <c r="I19" s="1373"/>
      <c r="J19" s="1373"/>
      <c r="K19" s="1373"/>
    </row>
    <row r="20" spans="1:11">
      <c r="A20" s="1373"/>
      <c r="B20" s="1373"/>
      <c r="C20" s="1373"/>
      <c r="D20" s="1373"/>
      <c r="E20" s="1373"/>
      <c r="F20" s="1373"/>
      <c r="G20" s="1373"/>
      <c r="H20" s="1373"/>
      <c r="I20" s="1373"/>
      <c r="J20" s="1373"/>
      <c r="K20" s="1373"/>
    </row>
    <row r="21" spans="1:11">
      <c r="A21" s="1373"/>
      <c r="B21" s="1373"/>
      <c r="C21" s="1373"/>
      <c r="D21" s="1373"/>
      <c r="E21" s="1373"/>
      <c r="F21" s="1373"/>
      <c r="G21" s="1373"/>
      <c r="H21" s="1373"/>
      <c r="I21" s="1373"/>
      <c r="J21" s="1373"/>
      <c r="K21" s="1373"/>
    </row>
    <row r="22" spans="1:11">
      <c r="A22" s="1373"/>
      <c r="B22" s="1373"/>
      <c r="C22" s="1373"/>
      <c r="D22" s="1373"/>
      <c r="E22" s="1373"/>
      <c r="F22" s="1373"/>
      <c r="G22" s="1373"/>
      <c r="H22" s="1373"/>
      <c r="I22" s="1373"/>
      <c r="J22" s="1373"/>
      <c r="K22" s="1373"/>
    </row>
    <row r="23" spans="1:11">
      <c r="A23" s="1373"/>
      <c r="B23" s="1373"/>
      <c r="C23" s="1373"/>
      <c r="D23" s="1373"/>
      <c r="E23" s="1373"/>
      <c r="F23" s="1373"/>
      <c r="G23" s="1373"/>
      <c r="H23" s="1373"/>
      <c r="I23" s="1373"/>
      <c r="J23" s="1373"/>
      <c r="K23" s="1373"/>
    </row>
    <row r="24" spans="1:11">
      <c r="A24" s="1373"/>
      <c r="B24" s="1373"/>
      <c r="C24" s="1373"/>
      <c r="D24" s="1373"/>
      <c r="E24" s="1373"/>
      <c r="F24" s="1373"/>
      <c r="G24" s="1373"/>
      <c r="H24" s="1373"/>
      <c r="I24" s="1373"/>
      <c r="J24" s="1373"/>
      <c r="K24" s="1373"/>
    </row>
    <row r="25" spans="1:11">
      <c r="A25" s="1373"/>
      <c r="B25" s="1373"/>
      <c r="C25" s="1373"/>
      <c r="D25" s="1373"/>
      <c r="E25" s="1373"/>
      <c r="F25" s="1373"/>
      <c r="G25" s="1373"/>
      <c r="H25" s="1373"/>
      <c r="I25" s="1373"/>
      <c r="J25" s="1373"/>
      <c r="K25" s="1373"/>
    </row>
    <row r="26" spans="1:11">
      <c r="A26" s="1373"/>
      <c r="B26" s="1373"/>
      <c r="C26" s="1373"/>
      <c r="D26" s="1373"/>
      <c r="E26" s="1373"/>
      <c r="F26" s="1373"/>
      <c r="G26" s="1373"/>
      <c r="H26" s="1373"/>
      <c r="I26" s="1373"/>
      <c r="J26" s="1373"/>
      <c r="K26" s="1373"/>
    </row>
    <row r="27" spans="1:11">
      <c r="A27" s="1373"/>
      <c r="B27" s="1373"/>
      <c r="C27" s="1373"/>
      <c r="D27" s="1373"/>
      <c r="E27" s="1373"/>
      <c r="F27" s="1373"/>
      <c r="G27" s="1373"/>
      <c r="H27" s="1373"/>
      <c r="I27" s="1373"/>
      <c r="J27" s="1373"/>
      <c r="K27" s="1373"/>
    </row>
    <row r="28" spans="1:11">
      <c r="A28" s="1373"/>
      <c r="B28" s="1373"/>
      <c r="C28" s="1373"/>
      <c r="D28" s="1373"/>
      <c r="E28" s="1373"/>
      <c r="F28" s="1373"/>
      <c r="G28" s="1373"/>
      <c r="H28" s="1373"/>
      <c r="I28" s="1373"/>
      <c r="J28" s="1373"/>
      <c r="K28" s="1373"/>
    </row>
    <row r="29" spans="1:11">
      <c r="A29" s="1373"/>
      <c r="B29" s="1373"/>
      <c r="C29" s="1373"/>
      <c r="D29" s="1373"/>
      <c r="E29" s="1373"/>
      <c r="F29" s="1373"/>
      <c r="G29" s="1373"/>
      <c r="H29" s="1373"/>
      <c r="I29" s="1373"/>
      <c r="J29" s="1373"/>
      <c r="K29" s="1373"/>
    </row>
    <row r="30" spans="1:11">
      <c r="A30" s="1373"/>
      <c r="B30" s="1373"/>
      <c r="C30" s="1373"/>
      <c r="D30" s="1373"/>
      <c r="E30" s="1373"/>
      <c r="F30" s="1373"/>
      <c r="G30" s="1373"/>
      <c r="H30" s="1373"/>
      <c r="I30" s="1373"/>
      <c r="J30" s="1373"/>
      <c r="K30" s="1373"/>
    </row>
    <row r="31" spans="1:11">
      <c r="A31" s="1373"/>
      <c r="B31" s="1373"/>
      <c r="C31" s="1373"/>
      <c r="D31" s="1373"/>
      <c r="E31" s="1373"/>
      <c r="F31" s="1373"/>
      <c r="G31" s="1373"/>
      <c r="H31" s="1373"/>
      <c r="I31" s="1373"/>
      <c r="J31" s="1373"/>
      <c r="K31" s="1373"/>
    </row>
    <row r="32" spans="1:11">
      <c r="A32" s="1373"/>
      <c r="B32" s="1373"/>
      <c r="C32" s="1373"/>
      <c r="D32" s="1373"/>
      <c r="E32" s="1373"/>
      <c r="F32" s="1373"/>
      <c r="G32" s="1373"/>
      <c r="H32" s="1373"/>
      <c r="I32" s="1373"/>
      <c r="J32" s="1373"/>
      <c r="K32" s="1373"/>
    </row>
    <row r="33" spans="1:11">
      <c r="A33" s="1373"/>
      <c r="B33" s="1373"/>
      <c r="C33" s="1373"/>
      <c r="D33" s="1373"/>
      <c r="E33" s="1373"/>
      <c r="F33" s="1373"/>
      <c r="G33" s="1373"/>
      <c r="H33" s="1373"/>
      <c r="I33" s="1373"/>
      <c r="J33" s="1373"/>
      <c r="K33" s="1373"/>
    </row>
    <row r="34" spans="1:11">
      <c r="A34" s="1373"/>
      <c r="B34" s="1373"/>
      <c r="C34" s="1373"/>
      <c r="D34" s="1373"/>
      <c r="E34" s="1373"/>
      <c r="F34" s="1373"/>
      <c r="G34" s="1373"/>
      <c r="H34" s="1373"/>
      <c r="I34" s="1373"/>
      <c r="J34" s="1373"/>
      <c r="K34" s="1373"/>
    </row>
    <row r="35" spans="1:11">
      <c r="A35" s="1373"/>
      <c r="B35" s="1373"/>
      <c r="C35" s="1373"/>
      <c r="D35" s="1373"/>
      <c r="E35" s="1373"/>
      <c r="F35" s="1373"/>
      <c r="G35" s="1373"/>
      <c r="H35" s="1373"/>
      <c r="I35" s="1373"/>
      <c r="J35" s="1373"/>
      <c r="K35" s="1373"/>
    </row>
    <row r="36" spans="1:11">
      <c r="A36" s="1373"/>
      <c r="B36" s="1373"/>
      <c r="C36" s="1373"/>
      <c r="D36" s="1373"/>
      <c r="E36" s="1373"/>
      <c r="F36" s="1373"/>
      <c r="G36" s="1373"/>
      <c r="H36" s="1373"/>
      <c r="I36" s="1373"/>
      <c r="J36" s="1373"/>
      <c r="K36" s="1373"/>
    </row>
    <row r="37" spans="1:11">
      <c r="A37" s="1373"/>
      <c r="B37" s="1373"/>
      <c r="C37" s="1373"/>
      <c r="D37" s="1373"/>
      <c r="E37" s="1373"/>
      <c r="F37" s="1373"/>
      <c r="G37" s="1373"/>
      <c r="H37" s="1373"/>
      <c r="I37" s="1373"/>
      <c r="J37" s="1373"/>
      <c r="K37" s="1373"/>
    </row>
    <row r="38" spans="1:11">
      <c r="A38" s="1373"/>
      <c r="B38" s="1373"/>
      <c r="C38" s="1373"/>
      <c r="D38" s="1373"/>
      <c r="E38" s="1373"/>
      <c r="F38" s="1373"/>
      <c r="G38" s="1373"/>
      <c r="H38" s="1373"/>
      <c r="I38" s="1373"/>
      <c r="J38" s="1373"/>
      <c r="K38" s="1373"/>
    </row>
    <row r="39" spans="1:11">
      <c r="A39" s="1373"/>
      <c r="B39" s="1373"/>
      <c r="C39" s="1373"/>
      <c r="D39" s="1373"/>
      <c r="E39" s="1373"/>
      <c r="F39" s="1373"/>
      <c r="G39" s="1373"/>
      <c r="H39" s="1373"/>
      <c r="I39" s="1373"/>
      <c r="J39" s="1373"/>
      <c r="K39" s="1373"/>
    </row>
    <row r="40" spans="1:11" ht="83.25" customHeight="1">
      <c r="A40" s="1373"/>
      <c r="B40" s="1373"/>
      <c r="C40" s="1373"/>
      <c r="D40" s="1373"/>
      <c r="E40" s="1373"/>
      <c r="F40" s="1373"/>
      <c r="G40" s="1373"/>
      <c r="H40" s="1373"/>
      <c r="I40" s="1373"/>
      <c r="J40" s="1373"/>
      <c r="K40" s="1373"/>
    </row>
    <row r="41" spans="1:11">
      <c r="A41" s="1373"/>
      <c r="B41" s="1373"/>
      <c r="C41" s="1373"/>
      <c r="D41" s="1373"/>
      <c r="E41" s="1373"/>
      <c r="F41" s="1373"/>
      <c r="G41" s="1373"/>
      <c r="H41" s="1373"/>
      <c r="I41" s="1373"/>
      <c r="J41" s="1373"/>
      <c r="K41" s="1373"/>
    </row>
  </sheetData>
  <mergeCells count="1">
    <mergeCell ref="A6:K41"/>
  </mergeCells>
  <pageMargins left="0.70866141732283472" right="0.70866141732283472" top="0.74803149606299213" bottom="0.74803149606299213" header="0.31496062992125984" footer="0.31496062992125984"/>
  <pageSetup scale="33" orientation="landscape"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7">
    <tabColor theme="6" tint="-0.249977111117893"/>
    <pageSetUpPr fitToPage="1"/>
  </sheetPr>
  <dimension ref="A1:J142"/>
  <sheetViews>
    <sheetView showGridLines="0" view="pageBreakPreview" topLeftCell="A7" zoomScale="55" zoomScaleNormal="100" zoomScaleSheetLayoutView="55" zoomScalePageLayoutView="62" workbookViewId="0">
      <selection activeCell="G20" sqref="G20"/>
    </sheetView>
  </sheetViews>
  <sheetFormatPr defaultColWidth="11.42578125" defaultRowHeight="14.25"/>
  <cols>
    <col min="1" max="1" width="25.42578125" style="254" customWidth="1"/>
    <col min="2" max="5" width="39" style="254" customWidth="1"/>
    <col min="6" max="6" width="31" style="254" customWidth="1"/>
    <col min="7" max="7" width="29.42578125" style="254" customWidth="1"/>
    <col min="8" max="8" width="31.42578125" style="254" customWidth="1"/>
    <col min="9" max="9" width="33" style="254" customWidth="1"/>
    <col min="10" max="10" width="27.85546875" style="254" customWidth="1"/>
    <col min="11" max="16384" width="11.42578125" style="254"/>
  </cols>
  <sheetData>
    <row r="1" spans="1:10" ht="88.5" customHeight="1">
      <c r="A1" s="1376" t="s">
        <v>302</v>
      </c>
      <c r="B1" s="1377"/>
      <c r="C1" s="1377"/>
      <c r="D1" s="1377"/>
      <c r="E1" s="1377"/>
      <c r="F1" s="1377"/>
      <c r="G1" s="1377"/>
      <c r="H1" s="1377"/>
      <c r="I1" s="1377"/>
      <c r="J1" s="1377"/>
    </row>
    <row r="2" spans="1:10" ht="41.25" customHeight="1">
      <c r="A2" s="1378" t="str">
        <f>+'III.2.3.Afil. SFS RC X sex.tipo'!A2:L2</f>
        <v>Período:  Diciembre 2008 - Febrero 2025</v>
      </c>
      <c r="B2" s="1379"/>
      <c r="C2" s="1379"/>
      <c r="D2" s="1379"/>
      <c r="E2" s="1379"/>
      <c r="F2" s="1379"/>
      <c r="G2" s="1379"/>
      <c r="H2" s="1379"/>
      <c r="I2" s="1379"/>
      <c r="J2" s="1379"/>
    </row>
    <row r="3" spans="1:10" ht="22.5" customHeight="1">
      <c r="A3" s="397" t="s">
        <v>303</v>
      </c>
      <c r="B3" s="398"/>
      <c r="C3" s="398"/>
      <c r="D3" s="398"/>
      <c r="E3" s="398"/>
      <c r="F3" s="398"/>
      <c r="G3" s="398"/>
      <c r="H3" s="398"/>
      <c r="I3" s="398"/>
      <c r="J3" s="398"/>
    </row>
    <row r="4" spans="1:10" s="264" customFormat="1" ht="77.25" customHeight="1">
      <c r="A4" s="892" t="s">
        <v>251</v>
      </c>
      <c r="B4" s="893" t="s">
        <v>304</v>
      </c>
      <c r="C4" s="893" t="s">
        <v>305</v>
      </c>
      <c r="D4" s="893" t="s">
        <v>306</v>
      </c>
      <c r="E4" s="893" t="s">
        <v>307</v>
      </c>
      <c r="F4" s="893" t="s">
        <v>308</v>
      </c>
      <c r="G4" s="893" t="s">
        <v>309</v>
      </c>
      <c r="H4" s="893" t="s">
        <v>310</v>
      </c>
      <c r="I4" s="893" t="s">
        <v>311</v>
      </c>
      <c r="J4" s="894" t="s">
        <v>312</v>
      </c>
    </row>
    <row r="5" spans="1:10" ht="26.25">
      <c r="A5" s="629" t="s">
        <v>313</v>
      </c>
      <c r="B5" s="630">
        <v>966146</v>
      </c>
      <c r="C5" s="631">
        <f t="shared" ref="C5:C22" si="0">+D5+E5</f>
        <v>726113</v>
      </c>
      <c r="D5" s="630">
        <v>707328</v>
      </c>
      <c r="E5" s="630">
        <v>18785</v>
      </c>
      <c r="F5" s="631">
        <f t="shared" ref="F5:F22" si="1">+B5+D5+E5</f>
        <v>1692259</v>
      </c>
      <c r="G5" s="836">
        <f>B5/F5</f>
        <v>0.57092088149627218</v>
      </c>
      <c r="H5" s="836">
        <f>C5/F5</f>
        <v>0.42907911850372787</v>
      </c>
      <c r="I5" s="1134">
        <f t="shared" ref="I5:I22" si="2">+C5/B5</f>
        <v>0.75155618301995764</v>
      </c>
      <c r="J5" s="1135">
        <v>1.9443231147259318E-2</v>
      </c>
    </row>
    <row r="6" spans="1:10" ht="26.25">
      <c r="A6" s="629" t="s">
        <v>314</v>
      </c>
      <c r="B6" s="1105">
        <v>1079602</v>
      </c>
      <c r="C6" s="1106">
        <f t="shared" si="0"/>
        <v>1008697</v>
      </c>
      <c r="D6" s="1105">
        <v>962409</v>
      </c>
      <c r="E6" s="1105">
        <v>46288</v>
      </c>
      <c r="F6" s="1106">
        <f t="shared" si="1"/>
        <v>2088299</v>
      </c>
      <c r="G6" s="836">
        <f t="shared" ref="G6:G22" si="3">B6/F6</f>
        <v>0.51697673561113611</v>
      </c>
      <c r="H6" s="836">
        <f t="shared" ref="H6:H22" si="4">C6/F6</f>
        <v>0.48302326438886384</v>
      </c>
      <c r="I6" s="1134">
        <f t="shared" si="2"/>
        <v>0.93432301903849757</v>
      </c>
      <c r="J6" s="1135">
        <v>1.9443231147259318E-2</v>
      </c>
    </row>
    <row r="7" spans="1:10" ht="24.75" customHeight="1">
      <c r="A7" s="629" t="s">
        <v>315</v>
      </c>
      <c r="B7" s="1105">
        <v>1152861</v>
      </c>
      <c r="C7" s="1106">
        <f t="shared" si="0"/>
        <v>1211222</v>
      </c>
      <c r="D7" s="1105">
        <v>1140803</v>
      </c>
      <c r="E7" s="1105">
        <v>70419</v>
      </c>
      <c r="F7" s="1106">
        <f t="shared" si="1"/>
        <v>2364083</v>
      </c>
      <c r="G7" s="836">
        <f t="shared" si="3"/>
        <v>0.487656736248262</v>
      </c>
      <c r="H7" s="836">
        <f t="shared" si="4"/>
        <v>0.512343263751738</v>
      </c>
      <c r="I7" s="1134">
        <f t="shared" si="2"/>
        <v>1.0506227550415879</v>
      </c>
      <c r="J7" s="1135">
        <v>1.9443231147259318E-2</v>
      </c>
    </row>
    <row r="8" spans="1:10" ht="26.25">
      <c r="A8" s="629" t="s">
        <v>316</v>
      </c>
      <c r="B8" s="1105">
        <v>1188345</v>
      </c>
      <c r="C8" s="1106">
        <f t="shared" si="0"/>
        <v>1329078</v>
      </c>
      <c r="D8" s="1105">
        <v>1234019</v>
      </c>
      <c r="E8" s="1105">
        <v>95059</v>
      </c>
      <c r="F8" s="1106">
        <f t="shared" si="1"/>
        <v>2517423</v>
      </c>
      <c r="G8" s="836">
        <f t="shared" si="3"/>
        <v>0.47204820167290124</v>
      </c>
      <c r="H8" s="836">
        <f t="shared" si="4"/>
        <v>0.52795179832709882</v>
      </c>
      <c r="I8" s="1134">
        <f t="shared" si="2"/>
        <v>1.1184277293210305</v>
      </c>
      <c r="J8" s="1135">
        <v>1.9443231147259318E-2</v>
      </c>
    </row>
    <row r="9" spans="1:10" ht="26.25">
      <c r="A9" s="629" t="s">
        <v>317</v>
      </c>
      <c r="B9" s="1105">
        <v>1242830</v>
      </c>
      <c r="C9" s="1106">
        <f t="shared" si="0"/>
        <v>1445581</v>
      </c>
      <c r="D9" s="1105">
        <v>1332478</v>
      </c>
      <c r="E9" s="1105">
        <v>113103</v>
      </c>
      <c r="F9" s="1106">
        <f t="shared" si="1"/>
        <v>2688411</v>
      </c>
      <c r="G9" s="836">
        <f t="shared" si="3"/>
        <v>0.46229166596922866</v>
      </c>
      <c r="H9" s="836">
        <f t="shared" si="4"/>
        <v>0.53770833403077134</v>
      </c>
      <c r="I9" s="1134">
        <f t="shared" si="2"/>
        <v>1.1631365512580161</v>
      </c>
      <c r="J9" s="1135">
        <v>1.9443231147259318E-2</v>
      </c>
    </row>
    <row r="10" spans="1:10" ht="26.25">
      <c r="A10" s="629" t="s">
        <v>318</v>
      </c>
      <c r="B10" s="1105">
        <v>1297821</v>
      </c>
      <c r="C10" s="1106">
        <f t="shared" si="0"/>
        <v>1561485</v>
      </c>
      <c r="D10" s="1105">
        <v>1429474</v>
      </c>
      <c r="E10" s="1105">
        <v>132011</v>
      </c>
      <c r="F10" s="1106">
        <f t="shared" si="1"/>
        <v>2859306</v>
      </c>
      <c r="G10" s="836">
        <f t="shared" si="3"/>
        <v>0.45389370707437399</v>
      </c>
      <c r="H10" s="836">
        <f t="shared" si="4"/>
        <v>0.54610629292562596</v>
      </c>
      <c r="I10" s="1134">
        <f t="shared" si="2"/>
        <v>1.203158987256332</v>
      </c>
      <c r="J10" s="1135">
        <v>1.9443231147259318E-2</v>
      </c>
    </row>
    <row r="11" spans="1:10" ht="26.25" customHeight="1">
      <c r="A11" s="629" t="s">
        <v>319</v>
      </c>
      <c r="B11" s="1105">
        <v>1422986</v>
      </c>
      <c r="C11" s="1106">
        <f t="shared" si="0"/>
        <v>1718613</v>
      </c>
      <c r="D11" s="1105">
        <v>1568541</v>
      </c>
      <c r="E11" s="1105">
        <v>150072</v>
      </c>
      <c r="F11" s="1106">
        <f t="shared" si="1"/>
        <v>3141599</v>
      </c>
      <c r="G11" s="836">
        <f t="shared" si="3"/>
        <v>0.45294959668627344</v>
      </c>
      <c r="H11" s="836">
        <f t="shared" si="4"/>
        <v>0.54705040331372656</v>
      </c>
      <c r="I11" s="1134">
        <f t="shared" si="2"/>
        <v>1.2077511655068989</v>
      </c>
      <c r="J11" s="1135">
        <v>1.9443231147259318E-2</v>
      </c>
    </row>
    <row r="12" spans="1:10" ht="26.25">
      <c r="A12" s="629" t="s">
        <v>320</v>
      </c>
      <c r="B12" s="1105">
        <v>1513634</v>
      </c>
      <c r="C12" s="1106">
        <f t="shared" si="0"/>
        <v>1826204</v>
      </c>
      <c r="D12" s="1105">
        <v>1649407</v>
      </c>
      <c r="E12" s="1105">
        <v>176797</v>
      </c>
      <c r="F12" s="1106">
        <f t="shared" si="1"/>
        <v>3339838</v>
      </c>
      <c r="G12" s="836">
        <f t="shared" si="3"/>
        <v>0.4532058141742204</v>
      </c>
      <c r="H12" s="836">
        <f t="shared" si="4"/>
        <v>0.54679418582577954</v>
      </c>
      <c r="I12" s="1134">
        <f t="shared" si="2"/>
        <v>1.2065030251698892</v>
      </c>
      <c r="J12" s="1135">
        <v>1.9443231147259318E-2</v>
      </c>
    </row>
    <row r="13" spans="1:10" s="401" customFormat="1" ht="26.25">
      <c r="A13" s="629" t="s">
        <v>321</v>
      </c>
      <c r="B13" s="1105">
        <v>1619670</v>
      </c>
      <c r="C13" s="1106">
        <f t="shared" si="0"/>
        <v>1971618</v>
      </c>
      <c r="D13" s="1105">
        <v>1781414</v>
      </c>
      <c r="E13" s="1105">
        <v>190204</v>
      </c>
      <c r="F13" s="1106">
        <f t="shared" si="1"/>
        <v>3591288</v>
      </c>
      <c r="G13" s="836">
        <f t="shared" si="3"/>
        <v>0.45099975273495191</v>
      </c>
      <c r="H13" s="836">
        <f t="shared" si="4"/>
        <v>0.54900024726504804</v>
      </c>
      <c r="I13" s="1134">
        <f t="shared" si="2"/>
        <v>1.2172961158754561</v>
      </c>
      <c r="J13" s="1135">
        <v>1.9443231147259318E-2</v>
      </c>
    </row>
    <row r="14" spans="1:10" ht="26.25">
      <c r="A14" s="629" t="s">
        <v>322</v>
      </c>
      <c r="B14" s="1105">
        <v>1766077</v>
      </c>
      <c r="C14" s="1106">
        <f t="shared" si="0"/>
        <v>2136515</v>
      </c>
      <c r="D14" s="1105">
        <v>1932996</v>
      </c>
      <c r="E14" s="1105">
        <v>203519</v>
      </c>
      <c r="F14" s="1106">
        <f t="shared" si="1"/>
        <v>3902592</v>
      </c>
      <c r="G14" s="836">
        <f t="shared" si="3"/>
        <v>0.45253949170192531</v>
      </c>
      <c r="H14" s="836">
        <f t="shared" si="4"/>
        <v>0.54746050829807469</v>
      </c>
      <c r="I14" s="1134">
        <f t="shared" si="2"/>
        <v>1.2097518964348666</v>
      </c>
      <c r="J14" s="1135">
        <v>1.9443231147259318E-2</v>
      </c>
    </row>
    <row r="15" spans="1:10" s="263" customFormat="1" ht="26.25">
      <c r="A15" s="629" t="s">
        <v>269</v>
      </c>
      <c r="B15" s="1105">
        <v>1859359</v>
      </c>
      <c r="C15" s="1106">
        <f t="shared" si="0"/>
        <v>2294628</v>
      </c>
      <c r="D15" s="1105">
        <v>2074903</v>
      </c>
      <c r="E15" s="1105">
        <v>219725</v>
      </c>
      <c r="F15" s="1106">
        <f t="shared" si="1"/>
        <v>4153987</v>
      </c>
      <c r="G15" s="836">
        <f t="shared" si="3"/>
        <v>0.44760828572645989</v>
      </c>
      <c r="H15" s="836">
        <f t="shared" si="4"/>
        <v>0.55239171427354006</v>
      </c>
      <c r="I15" s="1134">
        <f t="shared" si="2"/>
        <v>1.2340962665090496</v>
      </c>
      <c r="J15" s="1135">
        <v>1.9443231147259318E-2</v>
      </c>
    </row>
    <row r="16" spans="1:10" s="263" customFormat="1" ht="26.25">
      <c r="A16" s="629" t="s">
        <v>270</v>
      </c>
      <c r="B16" s="1105">
        <v>1891406</v>
      </c>
      <c r="C16" s="1106">
        <f t="shared" si="0"/>
        <v>2337255</v>
      </c>
      <c r="D16" s="1105">
        <v>2112207</v>
      </c>
      <c r="E16" s="1105">
        <v>225048</v>
      </c>
      <c r="F16" s="1106">
        <f t="shared" si="1"/>
        <v>4228661</v>
      </c>
      <c r="G16" s="836">
        <f t="shared" si="3"/>
        <v>0.44728248492844425</v>
      </c>
      <c r="H16" s="836">
        <f t="shared" si="4"/>
        <v>0.55271751507155575</v>
      </c>
      <c r="I16" s="1134">
        <f t="shared" si="2"/>
        <v>1.2357235834083216</v>
      </c>
      <c r="J16" s="1135">
        <v>1.9443231147259318E-2</v>
      </c>
    </row>
    <row r="17" spans="1:10" s="263" customFormat="1" ht="26.25">
      <c r="A17" s="629" t="s">
        <v>323</v>
      </c>
      <c r="B17" s="630">
        <v>1847991</v>
      </c>
      <c r="C17" s="631">
        <f t="shared" si="0"/>
        <v>2366912</v>
      </c>
      <c r="D17" s="630">
        <v>2140541</v>
      </c>
      <c r="E17" s="630">
        <v>226371</v>
      </c>
      <c r="F17" s="631">
        <f t="shared" si="1"/>
        <v>4214903</v>
      </c>
      <c r="G17" s="836">
        <f t="shared" si="3"/>
        <v>0.43844211835954472</v>
      </c>
      <c r="H17" s="836">
        <f t="shared" si="4"/>
        <v>0.56155788164045528</v>
      </c>
      <c r="I17" s="1134">
        <f t="shared" si="2"/>
        <v>1.2808027744723864</v>
      </c>
      <c r="J17" s="1135">
        <v>1.9443231147259318E-2</v>
      </c>
    </row>
    <row r="18" spans="1:10" s="263" customFormat="1" ht="26.25">
      <c r="A18" s="629" t="s">
        <v>272</v>
      </c>
      <c r="B18" s="630">
        <v>1928263</v>
      </c>
      <c r="C18" s="631">
        <f t="shared" si="0"/>
        <v>2357096</v>
      </c>
      <c r="D18" s="630">
        <v>2120386</v>
      </c>
      <c r="E18" s="630">
        <v>236710</v>
      </c>
      <c r="F18" s="631">
        <f t="shared" si="1"/>
        <v>4285359</v>
      </c>
      <c r="G18" s="836">
        <f t="shared" si="3"/>
        <v>0.44996533545964296</v>
      </c>
      <c r="H18" s="836">
        <f t="shared" si="4"/>
        <v>0.5500346645403571</v>
      </c>
      <c r="I18" s="1134">
        <f t="shared" si="2"/>
        <v>1.2223934183251974</v>
      </c>
      <c r="J18" s="1135">
        <v>1.9443231147259318E-2</v>
      </c>
    </row>
    <row r="19" spans="1:10" s="263" customFormat="1" ht="26.25">
      <c r="A19" s="629" t="s">
        <v>273</v>
      </c>
      <c r="B19" s="630">
        <v>2080797</v>
      </c>
      <c r="C19" s="631">
        <f t="shared" si="0"/>
        <v>2488113</v>
      </c>
      <c r="D19" s="630">
        <v>2241626</v>
      </c>
      <c r="E19" s="630">
        <v>246487</v>
      </c>
      <c r="F19" s="631">
        <f t="shared" si="1"/>
        <v>4568910</v>
      </c>
      <c r="G19" s="836">
        <f t="shared" si="3"/>
        <v>0.45542525460120686</v>
      </c>
      <c r="H19" s="836">
        <f t="shared" si="4"/>
        <v>0.54457474539879314</v>
      </c>
      <c r="I19" s="1134">
        <f t="shared" si="2"/>
        <v>1.1957499938725402</v>
      </c>
      <c r="J19" s="1135">
        <v>1.9443231147259318E-2</v>
      </c>
    </row>
    <row r="20" spans="1:10" s="263" customFormat="1" ht="26.25">
      <c r="A20" s="629" t="s">
        <v>274</v>
      </c>
      <c r="B20" s="632">
        <v>2097791</v>
      </c>
      <c r="C20" s="631">
        <f t="shared" si="0"/>
        <v>2479277</v>
      </c>
      <c r="D20" s="632">
        <v>2226907</v>
      </c>
      <c r="E20" s="632">
        <v>252370</v>
      </c>
      <c r="F20" s="631">
        <f t="shared" si="1"/>
        <v>4577068</v>
      </c>
      <c r="G20" s="836">
        <f t="shared" si="3"/>
        <v>0.45832637837148149</v>
      </c>
      <c r="H20" s="836">
        <f t="shared" si="4"/>
        <v>0.54167362162851851</v>
      </c>
      <c r="I20" s="1134">
        <f t="shared" si="2"/>
        <v>1.1818512902381599</v>
      </c>
      <c r="J20" s="1135">
        <v>1.9443231147259318E-2</v>
      </c>
    </row>
    <row r="21" spans="1:10" s="263" customFormat="1" ht="26.25">
      <c r="A21" s="629" t="s">
        <v>275</v>
      </c>
      <c r="B21" s="632">
        <v>2155212</v>
      </c>
      <c r="C21" s="631">
        <f t="shared" si="0"/>
        <v>2544154</v>
      </c>
      <c r="D21" s="632">
        <v>2279808</v>
      </c>
      <c r="E21" s="632">
        <v>264346</v>
      </c>
      <c r="F21" s="631">
        <f>+B21+D21+E21</f>
        <v>4699366</v>
      </c>
      <c r="G21" s="836">
        <f t="shared" si="3"/>
        <v>0.45861760926899503</v>
      </c>
      <c r="H21" s="836">
        <f t="shared" si="4"/>
        <v>0.54138239073100503</v>
      </c>
      <c r="I21" s="1134">
        <f t="shared" si="2"/>
        <v>1.1804657732046777</v>
      </c>
      <c r="J21" s="1135">
        <v>1.94432311472593E-2</v>
      </c>
    </row>
    <row r="22" spans="1:10" ht="26.25">
      <c r="A22" s="629" t="str">
        <f>+'Resumen '!O6</f>
        <v>Feb.2025</v>
      </c>
      <c r="B22" s="632">
        <f>+'Resumen '!C26</f>
        <v>2160821</v>
      </c>
      <c r="C22" s="631">
        <f t="shared" si="0"/>
        <v>2544998</v>
      </c>
      <c r="D22" s="632">
        <f>+'Resumen '!C27</f>
        <v>2279135</v>
      </c>
      <c r="E22" s="632">
        <f>+'Resumen '!C28</f>
        <v>265863</v>
      </c>
      <c r="F22" s="631">
        <f t="shared" si="1"/>
        <v>4705819</v>
      </c>
      <c r="G22" s="836">
        <f t="shared" si="3"/>
        <v>0.45918064421942278</v>
      </c>
      <c r="H22" s="836">
        <f t="shared" si="4"/>
        <v>0.54081935578057716</v>
      </c>
      <c r="I22" s="1134">
        <f t="shared" si="2"/>
        <v>1.1777921447449835</v>
      </c>
      <c r="J22" s="1135">
        <v>1.94432311472593E-2</v>
      </c>
    </row>
    <row r="23" spans="1:10" ht="31.5" customHeight="1">
      <c r="A23" s="1374" t="s">
        <v>324</v>
      </c>
      <c r="B23" s="1374"/>
      <c r="C23" s="1374"/>
      <c r="D23" s="1374"/>
      <c r="E23" s="1374"/>
      <c r="F23" s="1374"/>
      <c r="G23" s="1374"/>
      <c r="H23" s="1374"/>
      <c r="I23" s="1375"/>
      <c r="J23" s="400"/>
    </row>
    <row r="24" spans="1:10" ht="25.5" customHeight="1">
      <c r="A24" s="399"/>
      <c r="B24" s="399"/>
      <c r="C24" s="399"/>
      <c r="D24" s="402"/>
      <c r="E24" s="402"/>
      <c r="F24" s="1072" t="e">
        <f>+#REF!/F20</f>
        <v>#REF!</v>
      </c>
      <c r="G24" s="399"/>
      <c r="H24" s="399"/>
      <c r="I24" s="305"/>
      <c r="J24" s="305"/>
    </row>
    <row r="25" spans="1:10" ht="25.5" customHeight="1">
      <c r="A25" s="399"/>
      <c r="B25" s="399"/>
      <c r="C25" s="399"/>
      <c r="D25" s="403"/>
      <c r="E25" s="403"/>
      <c r="F25" s="399"/>
      <c r="G25" s="399"/>
      <c r="H25" s="399"/>
      <c r="I25" s="305"/>
      <c r="J25" s="305"/>
    </row>
    <row r="26" spans="1:10" ht="25.5" customHeight="1">
      <c r="A26" s="399"/>
      <c r="B26" s="399"/>
      <c r="C26" s="399"/>
      <c r="D26" s="399"/>
      <c r="E26" s="399"/>
      <c r="F26" s="399"/>
      <c r="G26" s="399"/>
      <c r="H26" s="399"/>
      <c r="I26" s="305"/>
      <c r="J26" s="305"/>
    </row>
    <row r="27" spans="1:10" ht="25.5" customHeight="1">
      <c r="A27" s="399"/>
      <c r="B27" s="399"/>
      <c r="C27" s="399"/>
      <c r="D27" s="399"/>
      <c r="E27" s="399"/>
      <c r="F27" s="399"/>
      <c r="G27" s="399"/>
      <c r="H27" s="399"/>
      <c r="I27" s="305"/>
      <c r="J27" s="305"/>
    </row>
    <row r="28" spans="1:10" ht="25.5" customHeight="1">
      <c r="A28" s="399"/>
      <c r="B28" s="399"/>
      <c r="C28" s="399"/>
      <c r="D28" s="399"/>
      <c r="E28" s="399"/>
      <c r="F28" s="399"/>
      <c r="G28" s="399"/>
      <c r="H28" s="399"/>
      <c r="I28" s="305"/>
      <c r="J28" s="305"/>
    </row>
    <row r="29" spans="1:10" ht="25.5" customHeight="1">
      <c r="A29" s="305"/>
      <c r="B29" s="305"/>
      <c r="C29" s="305"/>
      <c r="D29" s="305"/>
      <c r="E29" s="305"/>
      <c r="F29" s="305"/>
      <c r="G29" s="305"/>
      <c r="H29" s="305"/>
      <c r="I29" s="305"/>
      <c r="J29" s="305"/>
    </row>
    <row r="30" spans="1:10" ht="25.5" customHeight="1">
      <c r="A30" s="305"/>
      <c r="B30" s="305"/>
      <c r="C30" s="305"/>
      <c r="D30" s="305"/>
      <c r="E30" s="305"/>
      <c r="F30" s="305"/>
      <c r="G30" s="305"/>
      <c r="H30" s="305"/>
      <c r="I30" s="305"/>
      <c r="J30" s="305"/>
    </row>
    <row r="31" spans="1:10" ht="25.5" customHeight="1">
      <c r="A31" s="305"/>
      <c r="B31" s="305"/>
      <c r="C31" s="305"/>
      <c r="D31" s="305"/>
      <c r="E31" s="305"/>
      <c r="F31" s="305"/>
      <c r="G31" s="305"/>
      <c r="H31" s="305"/>
      <c r="I31" s="305"/>
      <c r="J31" s="305"/>
    </row>
    <row r="32" spans="1:10" ht="25.5" customHeight="1">
      <c r="A32" s="305"/>
      <c r="B32" s="305"/>
      <c r="C32" s="305"/>
      <c r="D32" s="305"/>
      <c r="E32" s="305"/>
      <c r="F32" s="305"/>
      <c r="G32" s="305"/>
      <c r="H32" s="305"/>
      <c r="I32" s="305"/>
      <c r="J32" s="305"/>
    </row>
    <row r="33" spans="1:10" ht="25.5" customHeight="1">
      <c r="A33" s="305"/>
      <c r="B33" s="305"/>
      <c r="C33" s="305"/>
      <c r="D33" s="305"/>
      <c r="E33" s="305"/>
      <c r="F33" s="305"/>
      <c r="G33" s="305"/>
      <c r="H33" s="305"/>
      <c r="I33" s="305"/>
      <c r="J33" s="305"/>
    </row>
    <row r="34" spans="1:10" ht="25.5" customHeight="1">
      <c r="A34" s="305"/>
      <c r="B34" s="305"/>
      <c r="C34" s="305"/>
      <c r="D34" s="305"/>
      <c r="E34" s="305"/>
      <c r="F34" s="305"/>
      <c r="G34" s="305"/>
      <c r="H34" s="305"/>
      <c r="I34" s="305"/>
    </row>
    <row r="35" spans="1:10" ht="25.5" customHeight="1">
      <c r="A35" s="305"/>
      <c r="B35" s="305"/>
      <c r="C35" s="305"/>
      <c r="D35" s="305"/>
      <c r="E35" s="305"/>
      <c r="F35" s="305"/>
      <c r="G35" s="305"/>
      <c r="H35" s="305"/>
      <c r="I35" s="305"/>
    </row>
    <row r="36" spans="1:10" ht="25.5" customHeight="1">
      <c r="A36" s="305"/>
      <c r="B36" s="305"/>
      <c r="C36" s="305"/>
      <c r="D36" s="305"/>
      <c r="E36" s="305"/>
      <c r="F36" s="305"/>
      <c r="G36" s="305"/>
      <c r="H36" s="305"/>
      <c r="I36" s="305"/>
    </row>
    <row r="37" spans="1:10" ht="25.5" customHeight="1">
      <c r="A37" s="305"/>
      <c r="B37" s="305"/>
      <c r="C37" s="305"/>
      <c r="D37" s="305"/>
      <c r="E37" s="305"/>
      <c r="F37" s="305"/>
      <c r="G37" s="305"/>
      <c r="H37" s="305"/>
      <c r="I37" s="305"/>
    </row>
    <row r="38" spans="1:10" ht="25.5" customHeight="1">
      <c r="A38" s="305"/>
      <c r="B38" s="305"/>
      <c r="C38" s="305"/>
      <c r="D38" s="305"/>
      <c r="E38" s="305"/>
      <c r="F38" s="305"/>
      <c r="G38" s="305"/>
      <c r="H38" s="305"/>
    </row>
    <row r="39" spans="1:10" ht="25.5" customHeight="1">
      <c r="A39" s="305"/>
      <c r="B39" s="305"/>
      <c r="C39" s="305"/>
      <c r="D39" s="305"/>
      <c r="E39" s="305"/>
      <c r="F39" s="305"/>
      <c r="G39" s="305"/>
      <c r="H39" s="305"/>
      <c r="J39" s="383"/>
    </row>
    <row r="40" spans="1:10" ht="25.5" customHeight="1">
      <c r="A40" s="305"/>
      <c r="B40" s="305"/>
      <c r="C40" s="305"/>
      <c r="D40" s="305"/>
      <c r="E40" s="305"/>
      <c r="F40" s="305"/>
      <c r="G40" s="305"/>
      <c r="H40" s="305"/>
    </row>
    <row r="41" spans="1:10" ht="25.5" customHeight="1">
      <c r="A41" s="305"/>
      <c r="B41" s="305"/>
      <c r="C41" s="305"/>
      <c r="D41" s="305"/>
      <c r="E41" s="305"/>
      <c r="F41" s="305"/>
      <c r="G41" s="305"/>
      <c r="H41" s="305"/>
    </row>
    <row r="42" spans="1:10" ht="25.5" customHeight="1">
      <c r="A42" s="305"/>
      <c r="B42" s="305"/>
      <c r="C42" s="305"/>
      <c r="D42" s="305"/>
      <c r="E42" s="305"/>
      <c r="F42" s="305"/>
      <c r="G42" s="305"/>
      <c r="H42" s="305"/>
    </row>
    <row r="43" spans="1:10" ht="23.25">
      <c r="A43" s="305"/>
      <c r="B43" s="305"/>
      <c r="C43" s="305"/>
      <c r="D43" s="305"/>
      <c r="E43" s="305"/>
      <c r="F43" s="305"/>
      <c r="G43" s="305"/>
      <c r="H43" s="305"/>
      <c r="I43" s="383"/>
    </row>
    <row r="44" spans="1:10">
      <c r="A44" s="305"/>
      <c r="B44" s="305"/>
      <c r="C44" s="305"/>
      <c r="D44" s="305"/>
      <c r="E44" s="305"/>
      <c r="F44" s="305"/>
      <c r="G44" s="305"/>
      <c r="H44" s="305"/>
    </row>
    <row r="45" spans="1:10">
      <c r="A45" s="305"/>
      <c r="B45" s="305"/>
      <c r="C45" s="305"/>
      <c r="D45" s="305"/>
      <c r="E45" s="305"/>
      <c r="F45" s="305"/>
      <c r="G45" s="305"/>
      <c r="H45" s="305"/>
    </row>
    <row r="46" spans="1:10">
      <c r="A46" s="305"/>
      <c r="B46" s="305"/>
      <c r="C46" s="305"/>
      <c r="D46" s="305"/>
      <c r="E46" s="305"/>
      <c r="F46" s="305"/>
      <c r="G46" s="305"/>
      <c r="H46" s="305"/>
    </row>
    <row r="47" spans="1:10" ht="51" customHeight="1"/>
    <row r="48" spans="1:10" ht="78" customHeight="1"/>
    <row r="52" spans="1:8" ht="23.25">
      <c r="A52" s="383"/>
      <c r="B52" s="383"/>
      <c r="C52" s="383"/>
      <c r="D52" s="383"/>
      <c r="E52" s="383"/>
      <c r="F52" s="383"/>
      <c r="G52" s="383"/>
      <c r="H52" s="383"/>
    </row>
    <row r="142" spans="3:3">
      <c r="C142" s="254">
        <f>C140</f>
        <v>0</v>
      </c>
    </row>
  </sheetData>
  <mergeCells count="3">
    <mergeCell ref="A23:I23"/>
    <mergeCell ref="A1:J1"/>
    <mergeCell ref="A2:J2"/>
  </mergeCells>
  <conditionalFormatting sqref="B22 D22:E22">
    <cfRule type="cellIs" dxfId="612" priority="13" operator="equal">
      <formula>0</formula>
    </cfRule>
    <cfRule type="cellIs" dxfId="611" priority="16" operator="equal">
      <formula>0</formula>
    </cfRule>
  </conditionalFormatting>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32">
    <tabColor theme="6" tint="-0.249977111117893"/>
    <pageSetUpPr fitToPage="1"/>
  </sheetPr>
  <dimension ref="A1:Q41"/>
  <sheetViews>
    <sheetView showGridLines="0" view="pageBreakPreview" topLeftCell="A2" zoomScale="55" zoomScaleNormal="100" zoomScaleSheetLayoutView="55" zoomScalePageLayoutView="62" workbookViewId="0">
      <selection activeCell="M25" sqref="M25"/>
    </sheetView>
  </sheetViews>
  <sheetFormatPr defaultColWidth="11.42578125" defaultRowHeight="15"/>
  <cols>
    <col min="1" max="1" width="22.85546875" customWidth="1"/>
    <col min="2" max="2" width="21.28515625" customWidth="1"/>
    <col min="3" max="3" width="18.7109375" customWidth="1"/>
    <col min="4" max="4" width="17.5703125" customWidth="1"/>
    <col min="5" max="5" width="22.42578125" customWidth="1"/>
    <col min="6" max="6" width="20.85546875" customWidth="1"/>
    <col min="7" max="7" width="17.5703125" customWidth="1"/>
    <col min="8" max="8" width="19.5703125" customWidth="1"/>
    <col min="9" max="9" width="18.5703125" customWidth="1"/>
    <col min="10" max="10" width="18.85546875" customWidth="1"/>
    <col min="11" max="11" width="18.28515625" bestFit="1" customWidth="1"/>
    <col min="12" max="12" width="23" customWidth="1"/>
    <col min="14" max="14" width="33.42578125" customWidth="1"/>
    <col min="16" max="17" width="24.42578125" bestFit="1" customWidth="1"/>
  </cols>
  <sheetData>
    <row r="1" spans="1:12" ht="78" customHeight="1">
      <c r="A1" s="1381" t="s">
        <v>325</v>
      </c>
      <c r="B1" s="1381"/>
      <c r="C1" s="1381"/>
      <c r="D1" s="1381"/>
      <c r="E1" s="1381"/>
      <c r="F1" s="1381"/>
      <c r="G1" s="1381"/>
      <c r="H1" s="1381"/>
      <c r="I1" s="1381"/>
      <c r="J1" s="1381"/>
      <c r="K1" s="1381"/>
      <c r="L1" s="1381"/>
    </row>
    <row r="2" spans="1:12" ht="38.25" customHeight="1">
      <c r="A2" s="1382" t="str">
        <f>+'Resumen '!O4</f>
        <v>Período:  Diciembre 2008 - Febrero 2025</v>
      </c>
      <c r="B2" s="1382"/>
      <c r="C2" s="1382"/>
      <c r="D2" s="1382"/>
      <c r="E2" s="1382"/>
      <c r="F2" s="1382"/>
      <c r="G2" s="1382"/>
      <c r="H2" s="1382"/>
      <c r="I2" s="1382"/>
      <c r="J2" s="1382"/>
      <c r="K2" s="1382"/>
      <c r="L2" s="1382"/>
    </row>
    <row r="3" spans="1:12" ht="17.25" customHeight="1">
      <c r="A3" s="73"/>
      <c r="B3" s="73"/>
      <c r="C3" s="73"/>
      <c r="D3" s="73"/>
      <c r="E3" s="73"/>
      <c r="F3" s="73"/>
      <c r="G3" s="73"/>
      <c r="H3" s="73"/>
      <c r="I3" s="73"/>
      <c r="J3" s="73"/>
      <c r="K3" s="73"/>
      <c r="L3" s="73"/>
    </row>
    <row r="4" spans="1:12" s="649" customFormat="1" ht="36">
      <c r="A4" s="1158" t="s">
        <v>326</v>
      </c>
      <c r="B4" s="974" t="s">
        <v>327</v>
      </c>
      <c r="C4" s="1159" t="s">
        <v>328</v>
      </c>
      <c r="D4" s="1159" t="s">
        <v>329</v>
      </c>
      <c r="E4" s="1159" t="s">
        <v>330</v>
      </c>
      <c r="F4" s="974" t="s">
        <v>331</v>
      </c>
      <c r="G4" s="974" t="s">
        <v>332</v>
      </c>
      <c r="H4" s="1159" t="s">
        <v>333</v>
      </c>
      <c r="I4" s="1159" t="s">
        <v>334</v>
      </c>
      <c r="J4" s="1159" t="s">
        <v>335</v>
      </c>
      <c r="K4" s="974" t="s">
        <v>336</v>
      </c>
      <c r="L4" s="1160" t="s">
        <v>337</v>
      </c>
    </row>
    <row r="5" spans="1:12" s="650" customFormat="1" ht="21" customHeight="1">
      <c r="A5" s="1161" t="s">
        <v>313</v>
      </c>
      <c r="B5" s="1162">
        <v>554588</v>
      </c>
      <c r="C5" s="1162">
        <v>330370</v>
      </c>
      <c r="D5" s="1162">
        <v>5444</v>
      </c>
      <c r="E5" s="1162">
        <f>+D5+C5</f>
        <v>335814</v>
      </c>
      <c r="F5" s="1163">
        <f t="shared" ref="F5:F22" si="0">B5+C5+D5</f>
        <v>890402</v>
      </c>
      <c r="G5" s="1162">
        <v>411558</v>
      </c>
      <c r="H5" s="1162">
        <v>376958</v>
      </c>
      <c r="I5" s="1162">
        <v>13341</v>
      </c>
      <c r="J5" s="1162">
        <f>+I5+H5</f>
        <v>390299</v>
      </c>
      <c r="K5" s="1163">
        <f t="shared" ref="K5:K11" si="1">G5+H5+I5</f>
        <v>801857</v>
      </c>
      <c r="L5" s="1164">
        <f t="shared" ref="L5:L11" si="2">F5+K5</f>
        <v>1692259</v>
      </c>
    </row>
    <row r="6" spans="1:12" s="650" customFormat="1" ht="21" customHeight="1">
      <c r="A6" s="1165" t="s">
        <v>314</v>
      </c>
      <c r="B6" s="1162">
        <v>621549</v>
      </c>
      <c r="C6" s="1162">
        <v>444129</v>
      </c>
      <c r="D6" s="1162">
        <v>13199</v>
      </c>
      <c r="E6" s="1162">
        <f t="shared" ref="E6:E18" si="3">+D6+C6</f>
        <v>457328</v>
      </c>
      <c r="F6" s="1163">
        <f t="shared" si="0"/>
        <v>1078877</v>
      </c>
      <c r="G6" s="1162">
        <v>458053</v>
      </c>
      <c r="H6" s="1162">
        <v>518280</v>
      </c>
      <c r="I6" s="1162">
        <v>33089</v>
      </c>
      <c r="J6" s="1162">
        <f t="shared" ref="J6:J18" si="4">+I6+H6</f>
        <v>551369</v>
      </c>
      <c r="K6" s="1163">
        <f t="shared" si="1"/>
        <v>1009422</v>
      </c>
      <c r="L6" s="1164">
        <f t="shared" si="2"/>
        <v>2088299</v>
      </c>
    </row>
    <row r="7" spans="1:12" s="650" customFormat="1" ht="21" customHeight="1">
      <c r="A7" s="1161" t="s">
        <v>315</v>
      </c>
      <c r="B7" s="1162">
        <v>666490</v>
      </c>
      <c r="C7" s="1162">
        <v>523408</v>
      </c>
      <c r="D7" s="1162">
        <v>20284</v>
      </c>
      <c r="E7" s="1162">
        <f t="shared" si="3"/>
        <v>543692</v>
      </c>
      <c r="F7" s="1163">
        <f t="shared" si="0"/>
        <v>1210182</v>
      </c>
      <c r="G7" s="1162">
        <v>486371</v>
      </c>
      <c r="H7" s="1162">
        <v>617395</v>
      </c>
      <c r="I7" s="1162">
        <v>50135</v>
      </c>
      <c r="J7" s="1162">
        <f t="shared" si="4"/>
        <v>667530</v>
      </c>
      <c r="K7" s="1163">
        <f t="shared" si="1"/>
        <v>1153901</v>
      </c>
      <c r="L7" s="1164">
        <f t="shared" si="2"/>
        <v>2364083</v>
      </c>
    </row>
    <row r="8" spans="1:12" s="650" customFormat="1" ht="21" customHeight="1">
      <c r="A8" s="1165" t="s">
        <v>316</v>
      </c>
      <c r="B8" s="1162">
        <v>688507</v>
      </c>
      <c r="C8" s="1162">
        <v>563079</v>
      </c>
      <c r="D8" s="1162">
        <v>27872</v>
      </c>
      <c r="E8" s="1162">
        <f t="shared" si="3"/>
        <v>590951</v>
      </c>
      <c r="F8" s="1163">
        <f t="shared" si="0"/>
        <v>1279458</v>
      </c>
      <c r="G8" s="1162">
        <v>499838</v>
      </c>
      <c r="H8" s="1162">
        <v>670940</v>
      </c>
      <c r="I8" s="1162">
        <v>67187</v>
      </c>
      <c r="J8" s="1162">
        <f t="shared" si="4"/>
        <v>738127</v>
      </c>
      <c r="K8" s="1163">
        <f t="shared" si="1"/>
        <v>1237965</v>
      </c>
      <c r="L8" s="1164">
        <f t="shared" si="2"/>
        <v>2517423</v>
      </c>
    </row>
    <row r="9" spans="1:12" s="650" customFormat="1" ht="21" customHeight="1">
      <c r="A9" s="1161" t="s">
        <v>317</v>
      </c>
      <c r="B9" s="1162">
        <v>719477</v>
      </c>
      <c r="C9" s="1162">
        <v>607781</v>
      </c>
      <c r="D9" s="1162">
        <v>33530</v>
      </c>
      <c r="E9" s="1162">
        <f t="shared" si="3"/>
        <v>641311</v>
      </c>
      <c r="F9" s="1163">
        <f t="shared" si="0"/>
        <v>1360788</v>
      </c>
      <c r="G9" s="1162">
        <v>523353</v>
      </c>
      <c r="H9" s="1162">
        <v>724697</v>
      </c>
      <c r="I9" s="1162">
        <v>79573</v>
      </c>
      <c r="J9" s="1162">
        <f t="shared" si="4"/>
        <v>804270</v>
      </c>
      <c r="K9" s="1163">
        <f t="shared" si="1"/>
        <v>1327623</v>
      </c>
      <c r="L9" s="1164">
        <f t="shared" si="2"/>
        <v>2688411</v>
      </c>
    </row>
    <row r="10" spans="1:12" s="650" customFormat="1" ht="21" customHeight="1">
      <c r="A10" s="1165" t="s">
        <v>318</v>
      </c>
      <c r="B10" s="1162">
        <v>761550</v>
      </c>
      <c r="C10" s="1162">
        <v>660882</v>
      </c>
      <c r="D10" s="1162">
        <v>39966</v>
      </c>
      <c r="E10" s="1162">
        <f t="shared" si="3"/>
        <v>700848</v>
      </c>
      <c r="F10" s="1163">
        <f t="shared" si="0"/>
        <v>1462398</v>
      </c>
      <c r="G10" s="1162">
        <v>557229</v>
      </c>
      <c r="H10" s="1162">
        <v>788545</v>
      </c>
      <c r="I10" s="1162">
        <v>92804</v>
      </c>
      <c r="J10" s="1162">
        <f t="shared" si="4"/>
        <v>881349</v>
      </c>
      <c r="K10" s="1163">
        <f t="shared" si="1"/>
        <v>1438578</v>
      </c>
      <c r="L10" s="1164">
        <f t="shared" si="2"/>
        <v>2900976</v>
      </c>
    </row>
    <row r="11" spans="1:12" s="650" customFormat="1" ht="21" customHeight="1">
      <c r="A11" s="1161" t="s">
        <v>319</v>
      </c>
      <c r="B11" s="1162">
        <v>816912</v>
      </c>
      <c r="C11" s="1162">
        <v>715603</v>
      </c>
      <c r="D11" s="1162">
        <v>45810</v>
      </c>
      <c r="E11" s="1162">
        <f t="shared" si="3"/>
        <v>761413</v>
      </c>
      <c r="F11" s="1163">
        <f t="shared" si="0"/>
        <v>1578325</v>
      </c>
      <c r="G11" s="1162">
        <v>606074</v>
      </c>
      <c r="H11" s="1162">
        <v>852938</v>
      </c>
      <c r="I11" s="1162">
        <v>104262</v>
      </c>
      <c r="J11" s="1162">
        <f t="shared" si="4"/>
        <v>957200</v>
      </c>
      <c r="K11" s="1163">
        <f t="shared" si="1"/>
        <v>1563274</v>
      </c>
      <c r="L11" s="1164">
        <f t="shared" si="2"/>
        <v>3141599</v>
      </c>
    </row>
    <row r="12" spans="1:12" s="650" customFormat="1" ht="21" customHeight="1">
      <c r="A12" s="1165" t="s">
        <v>320</v>
      </c>
      <c r="B12" s="1162">
        <v>866421</v>
      </c>
      <c r="C12" s="1162">
        <v>753051</v>
      </c>
      <c r="D12" s="1162">
        <v>55339</v>
      </c>
      <c r="E12" s="1162">
        <f t="shared" si="3"/>
        <v>808390</v>
      </c>
      <c r="F12" s="1163">
        <f t="shared" si="0"/>
        <v>1674811</v>
      </c>
      <c r="G12" s="1162">
        <v>647213</v>
      </c>
      <c r="H12" s="1162">
        <v>896356</v>
      </c>
      <c r="I12" s="1162">
        <v>121458</v>
      </c>
      <c r="J12" s="1162">
        <f t="shared" si="4"/>
        <v>1017814</v>
      </c>
      <c r="K12" s="1163">
        <f>G12+H12+I12</f>
        <v>1665027</v>
      </c>
      <c r="L12" s="1164">
        <f>F12+K12</f>
        <v>3339838</v>
      </c>
    </row>
    <row r="13" spans="1:12" s="650" customFormat="1" ht="21" customHeight="1">
      <c r="A13" s="1161" t="s">
        <v>321</v>
      </c>
      <c r="B13" s="1162">
        <v>934645</v>
      </c>
      <c r="C13" s="1162">
        <v>814654</v>
      </c>
      <c r="D13" s="1162">
        <v>59951</v>
      </c>
      <c r="E13" s="1162">
        <f t="shared" si="3"/>
        <v>874605</v>
      </c>
      <c r="F13" s="1163">
        <f t="shared" si="0"/>
        <v>1809250</v>
      </c>
      <c r="G13" s="1162">
        <v>685025</v>
      </c>
      <c r="H13" s="1162">
        <v>966760</v>
      </c>
      <c r="I13" s="1162">
        <v>130253</v>
      </c>
      <c r="J13" s="1162">
        <f t="shared" si="4"/>
        <v>1097013</v>
      </c>
      <c r="K13" s="1163">
        <f>G13+H13+I13</f>
        <v>1782038</v>
      </c>
      <c r="L13" s="1164">
        <f>F13+K13</f>
        <v>3591288</v>
      </c>
    </row>
    <row r="14" spans="1:12" s="650" customFormat="1" ht="21" customHeight="1">
      <c r="A14" s="1165" t="s">
        <v>322</v>
      </c>
      <c r="B14" s="1162">
        <v>1031680</v>
      </c>
      <c r="C14" s="1162">
        <v>881411</v>
      </c>
      <c r="D14" s="1162">
        <v>64075</v>
      </c>
      <c r="E14" s="1162">
        <f t="shared" si="3"/>
        <v>945486</v>
      </c>
      <c r="F14" s="1163">
        <f t="shared" si="0"/>
        <v>1977166</v>
      </c>
      <c r="G14" s="1162">
        <v>734397</v>
      </c>
      <c r="H14" s="1162">
        <v>1051585</v>
      </c>
      <c r="I14" s="1162">
        <v>139444</v>
      </c>
      <c r="J14" s="1162">
        <f t="shared" si="4"/>
        <v>1191029</v>
      </c>
      <c r="K14" s="1163">
        <f>G14+H14+I14</f>
        <v>1925426</v>
      </c>
      <c r="L14" s="1164">
        <f>F14+K14</f>
        <v>3902592</v>
      </c>
    </row>
    <row r="15" spans="1:12" s="650" customFormat="1" ht="21" customHeight="1">
      <c r="A15" s="1161" t="s">
        <v>269</v>
      </c>
      <c r="B15" s="1162">
        <v>1080694</v>
      </c>
      <c r="C15" s="1162">
        <v>946191</v>
      </c>
      <c r="D15" s="1162">
        <v>69295</v>
      </c>
      <c r="E15" s="1162">
        <f t="shared" si="3"/>
        <v>1015486</v>
      </c>
      <c r="F15" s="1163">
        <f t="shared" si="0"/>
        <v>2096180</v>
      </c>
      <c r="G15" s="1162">
        <v>778665</v>
      </c>
      <c r="H15" s="1162">
        <v>1128712</v>
      </c>
      <c r="I15" s="1162">
        <v>150430</v>
      </c>
      <c r="J15" s="1162">
        <f t="shared" si="4"/>
        <v>1279142</v>
      </c>
      <c r="K15" s="1163">
        <f>G15+H15+I15</f>
        <v>2057807</v>
      </c>
      <c r="L15" s="1164">
        <f>F15+K15</f>
        <v>4153987</v>
      </c>
    </row>
    <row r="16" spans="1:12" s="650" customFormat="1" ht="21" customHeight="1">
      <c r="A16" s="1165" t="s">
        <v>270</v>
      </c>
      <c r="B16" s="1162">
        <v>1092969</v>
      </c>
      <c r="C16" s="1162">
        <v>962084</v>
      </c>
      <c r="D16" s="1162">
        <v>71337</v>
      </c>
      <c r="E16" s="1162">
        <f t="shared" si="3"/>
        <v>1033421</v>
      </c>
      <c r="F16" s="1163">
        <f t="shared" si="0"/>
        <v>2126390</v>
      </c>
      <c r="G16" s="1162">
        <v>798437</v>
      </c>
      <c r="H16" s="1162">
        <v>1150123</v>
      </c>
      <c r="I16" s="1162">
        <v>153711</v>
      </c>
      <c r="J16" s="1162">
        <f t="shared" si="4"/>
        <v>1303834</v>
      </c>
      <c r="K16" s="1163">
        <f t="shared" ref="K16:K22" si="5">G16+H16+I16</f>
        <v>2102271</v>
      </c>
      <c r="L16" s="1164">
        <f t="shared" ref="L16:L22" si="6">F16+K16</f>
        <v>4228661</v>
      </c>
    </row>
    <row r="17" spans="1:17" s="650" customFormat="1" ht="21" customHeight="1">
      <c r="A17" s="1161" t="s">
        <v>271</v>
      </c>
      <c r="B17" s="1162">
        <v>1057677</v>
      </c>
      <c r="C17" s="1162">
        <v>978451</v>
      </c>
      <c r="D17" s="1162">
        <v>71558</v>
      </c>
      <c r="E17" s="1162">
        <f t="shared" si="3"/>
        <v>1050009</v>
      </c>
      <c r="F17" s="1163">
        <f t="shared" si="0"/>
        <v>2107686</v>
      </c>
      <c r="G17" s="1162">
        <v>790314</v>
      </c>
      <c r="H17" s="1162">
        <v>1162090</v>
      </c>
      <c r="I17" s="1162">
        <v>154813</v>
      </c>
      <c r="J17" s="1162">
        <f t="shared" si="4"/>
        <v>1316903</v>
      </c>
      <c r="K17" s="1163">
        <f t="shared" si="5"/>
        <v>2107217</v>
      </c>
      <c r="L17" s="1164">
        <f t="shared" si="6"/>
        <v>4214903</v>
      </c>
    </row>
    <row r="18" spans="1:17" s="650" customFormat="1" ht="21" customHeight="1">
      <c r="A18" s="1161" t="s">
        <v>272</v>
      </c>
      <c r="B18" s="1162">
        <v>1101179</v>
      </c>
      <c r="C18" s="1162">
        <v>965089</v>
      </c>
      <c r="D18" s="1162">
        <v>74653</v>
      </c>
      <c r="E18" s="1162">
        <f t="shared" si="3"/>
        <v>1039742</v>
      </c>
      <c r="F18" s="1163">
        <f t="shared" si="0"/>
        <v>2140921</v>
      </c>
      <c r="G18" s="1162">
        <v>827084</v>
      </c>
      <c r="H18" s="1162">
        <v>1155297</v>
      </c>
      <c r="I18" s="1162">
        <v>162057</v>
      </c>
      <c r="J18" s="1162">
        <f t="shared" si="4"/>
        <v>1317354</v>
      </c>
      <c r="K18" s="1163">
        <f t="shared" si="5"/>
        <v>2144438</v>
      </c>
      <c r="L18" s="1164">
        <f t="shared" si="6"/>
        <v>4285359</v>
      </c>
    </row>
    <row r="19" spans="1:17" s="650" customFormat="1" ht="21" customHeight="1">
      <c r="A19" s="1161" t="s">
        <v>273</v>
      </c>
      <c r="B19" s="1162">
        <v>1177304</v>
      </c>
      <c r="C19" s="1162">
        <v>1023415</v>
      </c>
      <c r="D19" s="1162">
        <v>77648</v>
      </c>
      <c r="E19" s="1166">
        <v>1101063</v>
      </c>
      <c r="F19" s="1163">
        <f t="shared" si="0"/>
        <v>2278367</v>
      </c>
      <c r="G19" s="1162">
        <v>903493</v>
      </c>
      <c r="H19" s="1162">
        <v>1218211</v>
      </c>
      <c r="I19" s="1162">
        <v>168839</v>
      </c>
      <c r="J19" s="1162">
        <v>1387050</v>
      </c>
      <c r="K19" s="1163">
        <f t="shared" si="5"/>
        <v>2290543</v>
      </c>
      <c r="L19" s="1164">
        <f t="shared" si="6"/>
        <v>4568910</v>
      </c>
    </row>
    <row r="20" spans="1:17" s="650" customFormat="1" ht="21" customHeight="1">
      <c r="A20" s="1161" t="s">
        <v>274</v>
      </c>
      <c r="B20" s="1166">
        <v>1191357</v>
      </c>
      <c r="C20" s="1166">
        <v>1014199</v>
      </c>
      <c r="D20" s="1166">
        <v>79364</v>
      </c>
      <c r="E20" s="1166">
        <v>1093563</v>
      </c>
      <c r="F20" s="1163">
        <f t="shared" si="0"/>
        <v>2284920</v>
      </c>
      <c r="G20" s="1166">
        <v>906434</v>
      </c>
      <c r="H20" s="1166">
        <v>1212708</v>
      </c>
      <c r="I20" s="1166">
        <v>173006</v>
      </c>
      <c r="J20" s="1166">
        <v>1385714</v>
      </c>
      <c r="K20" s="1163">
        <f t="shared" si="5"/>
        <v>2292148</v>
      </c>
      <c r="L20" s="1164">
        <f t="shared" si="6"/>
        <v>4577068</v>
      </c>
    </row>
    <row r="21" spans="1:17" s="650" customFormat="1" ht="21" customHeight="1">
      <c r="A21" s="1161" t="s">
        <v>275</v>
      </c>
      <c r="B21" s="1166">
        <v>1212226</v>
      </c>
      <c r="C21" s="1166">
        <v>1043047</v>
      </c>
      <c r="D21" s="1166">
        <v>83183</v>
      </c>
      <c r="E21" s="1166">
        <v>1126230</v>
      </c>
      <c r="F21" s="1163">
        <f>B21+C21+D21</f>
        <v>2338456</v>
      </c>
      <c r="G21" s="1166">
        <v>942986</v>
      </c>
      <c r="H21" s="1166">
        <v>1236761</v>
      </c>
      <c r="I21" s="1166">
        <v>181163</v>
      </c>
      <c r="J21" s="1166">
        <v>1417924</v>
      </c>
      <c r="K21" s="1163">
        <f>G21+H21+I21</f>
        <v>2360910</v>
      </c>
      <c r="L21" s="1164">
        <f>F21+K21</f>
        <v>4699366</v>
      </c>
    </row>
    <row r="22" spans="1:17" s="650" customFormat="1" ht="21" customHeight="1">
      <c r="A22" s="1165" t="str">
        <f>+'Resumen '!O6</f>
        <v>Feb.2025</v>
      </c>
      <c r="B22" s="1166">
        <f>+'Resumen '!D26</f>
        <v>1213228</v>
      </c>
      <c r="C22" s="1166">
        <f>+'Resumen '!D27</f>
        <v>1042827</v>
      </c>
      <c r="D22" s="1166">
        <f>+'Resumen '!D28</f>
        <v>83754</v>
      </c>
      <c r="E22" s="1166">
        <f>+Tabla10[[#This Row],[Dep-Dir-Masc]]+Tabla10[[#This Row],[Dep_Adic-Masc]]</f>
        <v>1126581</v>
      </c>
      <c r="F22" s="1163">
        <f t="shared" si="0"/>
        <v>2339809</v>
      </c>
      <c r="G22" s="1166">
        <f>+'Resumen '!E26</f>
        <v>947593</v>
      </c>
      <c r="H22" s="1166">
        <f>+'Resumen '!E27</f>
        <v>1236308</v>
      </c>
      <c r="I22" s="1166">
        <f>+'Resumen '!E28</f>
        <v>182109</v>
      </c>
      <c r="J22" s="1166">
        <f>+Tabla10[[#This Row],[Dep-Dir-Fem]]+Tabla10[[#This Row],[Dep_Adic-Fem]]</f>
        <v>1418417</v>
      </c>
      <c r="K22" s="1163">
        <f t="shared" si="5"/>
        <v>2366010</v>
      </c>
      <c r="L22" s="1164">
        <f t="shared" si="6"/>
        <v>4705819</v>
      </c>
      <c r="M22" s="779"/>
      <c r="N22" s="996"/>
    </row>
    <row r="23" spans="1:17" ht="30.75" customHeight="1">
      <c r="A23" s="1380" t="s">
        <v>338</v>
      </c>
      <c r="B23" s="1380"/>
      <c r="C23" s="1380"/>
      <c r="D23" s="1380"/>
      <c r="E23" s="1380"/>
      <c r="F23" s="1380"/>
      <c r="G23" s="1380"/>
      <c r="H23" s="1380"/>
      <c r="I23" s="1380"/>
      <c r="J23" s="1380"/>
      <c r="K23" s="1380"/>
      <c r="L23" s="1380"/>
      <c r="P23" s="650"/>
    </row>
    <row r="24" spans="1:17" ht="25.5" customHeight="1">
      <c r="A24" s="11"/>
      <c r="B24" s="11"/>
      <c r="C24" s="11"/>
      <c r="D24" s="11"/>
      <c r="E24" s="11"/>
      <c r="F24" s="11"/>
      <c r="G24" s="11"/>
      <c r="H24" s="11"/>
      <c r="I24" s="11"/>
      <c r="J24" s="11"/>
      <c r="L24" s="11"/>
      <c r="Q24" s="650"/>
    </row>
    <row r="25" spans="1:17" ht="25.5" customHeight="1">
      <c r="A25" s="11"/>
      <c r="B25" s="11"/>
      <c r="C25" s="11"/>
      <c r="D25" s="11"/>
      <c r="E25" s="11"/>
      <c r="F25" s="11"/>
      <c r="G25" s="11"/>
      <c r="H25" s="11"/>
      <c r="I25" s="11"/>
      <c r="J25" s="11"/>
      <c r="L25" s="11"/>
    </row>
    <row r="26" spans="1:17" ht="25.5" customHeight="1">
      <c r="I26" s="11"/>
      <c r="J26" s="11"/>
      <c r="L26" s="11"/>
    </row>
    <row r="27" spans="1:17" ht="25.5" customHeight="1">
      <c r="A27" s="11"/>
      <c r="B27" s="11"/>
      <c r="C27" s="11"/>
      <c r="D27" s="11"/>
      <c r="E27" s="11"/>
      <c r="F27" s="11"/>
      <c r="G27" s="11"/>
      <c r="H27" s="11"/>
      <c r="I27" s="11"/>
      <c r="J27" s="11"/>
      <c r="L27" s="11"/>
    </row>
    <row r="28" spans="1:17" ht="25.5" customHeight="1">
      <c r="A28" s="11"/>
      <c r="B28" s="11"/>
      <c r="C28" s="11"/>
      <c r="D28" s="11"/>
      <c r="E28" s="11"/>
      <c r="F28" s="11"/>
      <c r="G28" s="11"/>
      <c r="H28" s="11"/>
      <c r="I28" s="11"/>
      <c r="J28" s="11"/>
      <c r="L28" s="11"/>
    </row>
    <row r="29" spans="1:17" ht="25.5" customHeight="1">
      <c r="A29" s="11"/>
      <c r="B29" s="11"/>
      <c r="C29" s="11"/>
      <c r="D29" s="11"/>
      <c r="E29" s="11"/>
      <c r="F29" s="11"/>
      <c r="G29" s="11"/>
      <c r="H29" s="11"/>
      <c r="I29" s="11"/>
      <c r="J29" s="11"/>
      <c r="K29" s="11"/>
      <c r="L29" s="11"/>
    </row>
    <row r="30" spans="1:17" ht="25.5" customHeight="1">
      <c r="A30" s="11"/>
      <c r="B30" s="11"/>
      <c r="C30" s="11"/>
      <c r="D30" s="11"/>
      <c r="E30" s="11"/>
      <c r="F30" s="11"/>
      <c r="G30" s="11"/>
      <c r="H30" s="11"/>
      <c r="I30" s="11"/>
      <c r="J30" s="11"/>
      <c r="K30" s="11"/>
      <c r="L30" s="11"/>
    </row>
    <row r="31" spans="1:17" ht="67.5" customHeight="1">
      <c r="A31" s="11"/>
      <c r="B31" s="11"/>
      <c r="C31" s="11"/>
      <c r="D31" s="11"/>
      <c r="E31" s="11"/>
      <c r="F31" s="11"/>
      <c r="G31" s="11"/>
      <c r="H31" s="11"/>
      <c r="I31" s="11"/>
      <c r="J31" s="11"/>
      <c r="K31" s="11"/>
      <c r="L31" s="11"/>
    </row>
    <row r="32" spans="1:17" ht="67.5" customHeight="1">
      <c r="A32" s="11"/>
      <c r="B32" s="11"/>
      <c r="C32" s="11"/>
      <c r="D32" s="11"/>
      <c r="E32" s="11"/>
      <c r="F32" s="11"/>
      <c r="G32" s="11"/>
      <c r="H32" s="11"/>
      <c r="I32" s="11"/>
      <c r="J32" s="11"/>
      <c r="K32" s="11"/>
      <c r="L32" s="11"/>
    </row>
    <row r="33" spans="1:12" ht="49.5" customHeight="1">
      <c r="A33" s="11"/>
      <c r="B33" s="11"/>
      <c r="C33" s="11"/>
      <c r="D33" s="11"/>
      <c r="E33" s="11"/>
      <c r="F33" s="11"/>
      <c r="G33" s="11"/>
      <c r="H33" s="11"/>
      <c r="I33" s="11"/>
      <c r="J33" s="11"/>
      <c r="K33" s="11"/>
      <c r="L33" s="11"/>
    </row>
    <row r="34" spans="1:12" ht="67.5" customHeight="1">
      <c r="A34" s="11"/>
      <c r="B34" s="11"/>
      <c r="C34" s="11"/>
      <c r="D34" s="11"/>
      <c r="E34" s="11"/>
      <c r="F34" s="11"/>
      <c r="G34" s="11"/>
      <c r="H34" s="11"/>
      <c r="I34" s="11"/>
      <c r="J34" s="11"/>
      <c r="K34" s="11"/>
      <c r="L34" s="11"/>
    </row>
    <row r="35" spans="1:12" ht="67.5" customHeight="1">
      <c r="A35" s="11"/>
      <c r="B35" s="11"/>
      <c r="C35" s="11"/>
      <c r="D35" s="11"/>
      <c r="E35" s="11"/>
      <c r="F35" s="11"/>
      <c r="G35" s="11"/>
      <c r="H35" s="11"/>
      <c r="I35" s="11"/>
      <c r="J35" s="11"/>
      <c r="K35" s="11"/>
      <c r="L35" s="11"/>
    </row>
    <row r="36" spans="1:12" ht="67.5" customHeight="1"/>
    <row r="37" spans="1:12" ht="67.5" customHeight="1"/>
    <row r="38" spans="1:12" ht="63" customHeight="1"/>
    <row r="41" spans="1:12" ht="23.25">
      <c r="A41" s="87"/>
      <c r="B41" s="87"/>
      <c r="C41" s="87"/>
      <c r="D41" s="87"/>
      <c r="E41" s="87"/>
      <c r="F41" s="87"/>
      <c r="G41" s="87"/>
      <c r="H41" s="87"/>
      <c r="I41" s="87"/>
      <c r="J41" s="87"/>
      <c r="K41" s="87"/>
      <c r="L41" s="87"/>
    </row>
  </sheetData>
  <mergeCells count="3">
    <mergeCell ref="A23:L23"/>
    <mergeCell ref="A1:L1"/>
    <mergeCell ref="A2:L2"/>
  </mergeCells>
  <conditionalFormatting sqref="B22:D22 G22:I22">
    <cfRule type="cellIs" dxfId="595" priority="2" operator="equal">
      <formula>0</formula>
    </cfRule>
  </conditionalFormatting>
  <conditionalFormatting sqref="B21:D21">
    <cfRule type="cellIs" dxfId="594" priority="1" operator="equal">
      <formula>0</formula>
    </cfRule>
  </conditionalFormatting>
  <pageMargins left="0.70866141732283472" right="0.70866141732283472" top="0.74803149606299213" bottom="0.74803149606299213" header="0.31496062992125984" footer="0.31496062992125984"/>
  <pageSetup scale="38" orientation="landscape" r:id="rId1"/>
  <drawing r:id="rId2"/>
  <tableParts count="1">
    <tablePart r:id="rId3"/>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33">
    <tabColor theme="9" tint="-0.249977111117893"/>
    <pageSetUpPr fitToPage="1"/>
  </sheetPr>
  <dimension ref="A1"/>
  <sheetViews>
    <sheetView showGridLines="0" view="pageBreakPreview" zoomScaleNormal="100" zoomScaleSheetLayoutView="100" workbookViewId="0">
      <selection activeCell="J33" sqref="J33"/>
    </sheetView>
  </sheetViews>
  <sheetFormatPr defaultColWidth="11.5703125" defaultRowHeight="15"/>
  <cols>
    <col min="7" max="7" width="12.5703125" customWidth="1"/>
  </cols>
  <sheetData/>
  <pageMargins left="0.70866141732283472" right="0.70866141732283472" top="0.74803149606299213" bottom="0.74803149606299213" header="0.31496062992125984" footer="0.31496062992125984"/>
  <pageSetup scale="80"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
    <tabColor theme="6" tint="0.39997558519241921"/>
    <pageSetUpPr fitToPage="1"/>
  </sheetPr>
  <dimension ref="P1:P89"/>
  <sheetViews>
    <sheetView showGridLines="0" view="pageBreakPreview" zoomScale="25" zoomScaleNormal="100" zoomScaleSheetLayoutView="25" workbookViewId="0">
      <selection activeCell="Q87" sqref="Q87"/>
    </sheetView>
  </sheetViews>
  <sheetFormatPr defaultColWidth="15.140625" defaultRowHeight="15"/>
  <cols>
    <col min="1" max="1" width="17.28515625" customWidth="1"/>
    <col min="4" max="4" width="43.140625" customWidth="1"/>
    <col min="5" max="5" width="27.28515625" customWidth="1"/>
    <col min="6" max="6" width="38.28515625" customWidth="1"/>
    <col min="7" max="7" width="26" customWidth="1"/>
    <col min="8" max="8" width="34.140625" customWidth="1"/>
    <col min="9" max="9" width="22.7109375" customWidth="1"/>
    <col min="10" max="10" width="19.140625" customWidth="1"/>
    <col min="11" max="11" width="16.28515625" customWidth="1"/>
    <col min="14" max="14" width="20.85546875" customWidth="1"/>
  </cols>
  <sheetData>
    <row r="1" ht="42" customHeight="1"/>
    <row r="36" ht="63.75" customHeight="1"/>
    <row r="66" spans="16:16">
      <c r="P66" t="s">
        <v>1</v>
      </c>
    </row>
    <row r="76" spans="16:16" ht="58.5" customHeight="1"/>
    <row r="77" spans="16:16" ht="58.5" customHeight="1"/>
    <row r="78" spans="16:16" ht="58.5" customHeight="1"/>
    <row r="79" spans="16:16" ht="58.5" customHeight="1"/>
    <row r="80" spans="16:16" ht="58.5" customHeight="1"/>
    <row r="81" ht="163.5" customHeight="1"/>
    <row r="85" ht="81" customHeight="1"/>
    <row r="86" ht="81" customHeight="1"/>
    <row r="87" ht="184.5" customHeight="1"/>
    <row r="88" ht="81" customHeight="1"/>
    <row r="89" ht="56.25" customHeight="1"/>
  </sheetData>
  <pageMargins left="0.70866141732283472" right="0.70866141732283472" top="0.74803149606299213" bottom="0.74803149606299213" header="0.31496062992125984" footer="0.31496062992125984"/>
  <pageSetup paperSize="119" scale="32"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4">
    <tabColor theme="9" tint="-0.249977111117893"/>
    <pageSetUpPr fitToPage="1"/>
  </sheetPr>
  <dimension ref="A3:J42"/>
  <sheetViews>
    <sheetView showGridLines="0" view="pageBreakPreview" topLeftCell="A4" zoomScale="40" zoomScaleNormal="100" zoomScaleSheetLayoutView="40" workbookViewId="0">
      <selection activeCell="N24" sqref="N24"/>
    </sheetView>
  </sheetViews>
  <sheetFormatPr defaultColWidth="11.42578125" defaultRowHeight="15"/>
  <cols>
    <col min="1" max="1" width="31.28515625" customWidth="1"/>
    <col min="2" max="2" width="30.140625" customWidth="1"/>
    <col min="3" max="3" width="38.42578125" customWidth="1"/>
    <col min="4" max="7" width="30.140625" customWidth="1"/>
    <col min="8" max="8" width="44.85546875" customWidth="1"/>
    <col min="9" max="9" width="58" customWidth="1"/>
    <col min="10" max="10" width="35" customWidth="1"/>
    <col min="11" max="11" width="16.7109375" customWidth="1"/>
  </cols>
  <sheetData>
    <row r="3" spans="1:10" ht="73.5" customHeight="1"/>
    <row r="5" spans="1:10" ht="61.5" customHeight="1">
      <c r="A5" s="1584" t="s">
        <v>339</v>
      </c>
      <c r="B5" s="1383"/>
      <c r="C5" s="1383"/>
      <c r="D5" s="1383"/>
      <c r="E5" s="1383"/>
      <c r="F5" s="1383"/>
      <c r="G5" s="1383"/>
      <c r="H5" s="1383"/>
      <c r="I5" s="1383"/>
      <c r="J5" s="1383"/>
    </row>
    <row r="6" spans="1:10" ht="78.75" customHeight="1">
      <c r="A6" s="1383"/>
      <c r="B6" s="1383"/>
      <c r="C6" s="1383"/>
      <c r="D6" s="1383"/>
      <c r="E6" s="1383"/>
      <c r="F6" s="1383"/>
      <c r="G6" s="1383"/>
      <c r="H6" s="1383"/>
      <c r="I6" s="1383"/>
      <c r="J6" s="1383"/>
    </row>
    <row r="7" spans="1:10" ht="31.5" customHeight="1">
      <c r="A7" s="1383"/>
      <c r="B7" s="1383"/>
      <c r="C7" s="1383"/>
      <c r="D7" s="1383"/>
      <c r="E7" s="1383"/>
      <c r="F7" s="1383"/>
      <c r="G7" s="1383"/>
      <c r="H7" s="1383"/>
      <c r="I7" s="1383"/>
      <c r="J7" s="1383"/>
    </row>
    <row r="8" spans="1:10" ht="31.5" customHeight="1">
      <c r="A8" s="1383"/>
      <c r="B8" s="1383"/>
      <c r="C8" s="1383"/>
      <c r="D8" s="1383"/>
      <c r="E8" s="1383"/>
      <c r="F8" s="1383"/>
      <c r="G8" s="1383"/>
      <c r="H8" s="1383"/>
      <c r="I8" s="1383"/>
      <c r="J8" s="1383"/>
    </row>
    <row r="9" spans="1:10" ht="31.5" customHeight="1">
      <c r="A9" s="1383"/>
      <c r="B9" s="1383"/>
      <c r="C9" s="1383"/>
      <c r="D9" s="1383"/>
      <c r="E9" s="1383"/>
      <c r="F9" s="1383"/>
      <c r="G9" s="1383"/>
      <c r="H9" s="1383"/>
      <c r="I9" s="1383"/>
      <c r="J9" s="1383"/>
    </row>
    <row r="10" spans="1:10" ht="31.5" customHeight="1">
      <c r="A10" s="1383"/>
      <c r="B10" s="1383"/>
      <c r="C10" s="1383"/>
      <c r="D10" s="1383"/>
      <c r="E10" s="1383"/>
      <c r="F10" s="1383"/>
      <c r="G10" s="1383"/>
      <c r="H10" s="1383"/>
      <c r="I10" s="1383"/>
      <c r="J10" s="1383"/>
    </row>
    <row r="11" spans="1:10" ht="35.25" customHeight="1">
      <c r="A11" s="1383"/>
      <c r="B11" s="1383"/>
      <c r="C11" s="1383"/>
      <c r="D11" s="1383"/>
      <c r="E11" s="1383"/>
      <c r="F11" s="1383"/>
      <c r="G11" s="1383"/>
      <c r="H11" s="1383"/>
      <c r="I11" s="1383"/>
      <c r="J11" s="1383"/>
    </row>
    <row r="12" spans="1:10" ht="31.5" customHeight="1">
      <c r="A12" s="1383"/>
      <c r="B12" s="1383"/>
      <c r="C12" s="1383"/>
      <c r="D12" s="1383"/>
      <c r="E12" s="1383"/>
      <c r="F12" s="1383"/>
      <c r="G12" s="1383"/>
      <c r="H12" s="1383"/>
      <c r="I12" s="1383"/>
      <c r="J12" s="1383"/>
    </row>
    <row r="13" spans="1:10" ht="56.25" customHeight="1">
      <c r="A13" s="1383"/>
      <c r="B13" s="1383"/>
      <c r="C13" s="1383"/>
      <c r="D13" s="1383"/>
      <c r="E13" s="1383"/>
      <c r="F13" s="1383"/>
      <c r="G13" s="1383"/>
      <c r="H13" s="1383"/>
      <c r="I13" s="1383"/>
      <c r="J13" s="1383"/>
    </row>
    <row r="14" spans="1:10" ht="46.5" customHeight="1">
      <c r="A14" s="1383"/>
      <c r="B14" s="1383"/>
      <c r="C14" s="1383"/>
      <c r="D14" s="1383"/>
      <c r="E14" s="1383"/>
      <c r="F14" s="1383"/>
      <c r="G14" s="1383"/>
      <c r="H14" s="1383"/>
      <c r="I14" s="1383"/>
      <c r="J14" s="1383"/>
    </row>
    <row r="15" spans="1:10" ht="31.5" customHeight="1">
      <c r="A15" s="1383"/>
      <c r="B15" s="1383"/>
      <c r="C15" s="1383"/>
      <c r="D15" s="1383"/>
      <c r="E15" s="1383"/>
      <c r="F15" s="1383"/>
      <c r="G15" s="1383"/>
      <c r="H15" s="1383"/>
      <c r="I15" s="1383"/>
      <c r="J15" s="1383"/>
    </row>
    <row r="16" spans="1:10">
      <c r="A16" s="1383"/>
      <c r="B16" s="1383"/>
      <c r="C16" s="1383"/>
      <c r="D16" s="1383"/>
      <c r="E16" s="1383"/>
      <c r="F16" s="1383"/>
      <c r="G16" s="1383"/>
      <c r="H16" s="1383"/>
      <c r="I16" s="1383"/>
      <c r="J16" s="1383"/>
    </row>
    <row r="17" spans="1:10" ht="31.5" customHeight="1">
      <c r="A17" s="1383"/>
      <c r="B17" s="1383"/>
      <c r="C17" s="1383"/>
      <c r="D17" s="1383"/>
      <c r="E17" s="1383"/>
      <c r="F17" s="1383"/>
      <c r="G17" s="1383"/>
      <c r="H17" s="1383"/>
      <c r="I17" s="1383"/>
      <c r="J17" s="1383"/>
    </row>
    <row r="18" spans="1:10" ht="31.5" customHeight="1">
      <c r="A18" s="1383"/>
      <c r="B18" s="1383"/>
      <c r="C18" s="1383"/>
      <c r="D18" s="1383"/>
      <c r="E18" s="1383"/>
      <c r="F18" s="1383"/>
      <c r="G18" s="1383"/>
      <c r="H18" s="1383"/>
      <c r="I18" s="1383"/>
      <c r="J18" s="1383"/>
    </row>
    <row r="19" spans="1:10">
      <c r="A19" s="1383"/>
      <c r="B19" s="1383"/>
      <c r="C19" s="1383"/>
      <c r="D19" s="1383"/>
      <c r="E19" s="1383"/>
      <c r="F19" s="1383"/>
      <c r="G19" s="1383"/>
      <c r="H19" s="1383"/>
      <c r="I19" s="1383"/>
      <c r="J19" s="1383"/>
    </row>
    <row r="20" spans="1:10">
      <c r="A20" s="1383"/>
      <c r="B20" s="1383"/>
      <c r="C20" s="1383"/>
      <c r="D20" s="1383"/>
      <c r="E20" s="1383"/>
      <c r="F20" s="1383"/>
      <c r="G20" s="1383"/>
      <c r="H20" s="1383"/>
      <c r="I20" s="1383"/>
      <c r="J20" s="1383"/>
    </row>
    <row r="21" spans="1:10" ht="31.5" customHeight="1">
      <c r="A21" s="1383"/>
      <c r="B21" s="1383"/>
      <c r="C21" s="1383"/>
      <c r="D21" s="1383"/>
      <c r="E21" s="1383"/>
      <c r="F21" s="1383"/>
      <c r="G21" s="1383"/>
      <c r="H21" s="1383"/>
      <c r="I21" s="1383"/>
      <c r="J21" s="1383"/>
    </row>
    <row r="22" spans="1:10" ht="64.5" customHeight="1">
      <c r="A22" s="1383"/>
      <c r="B22" s="1383"/>
      <c r="C22" s="1383"/>
      <c r="D22" s="1383"/>
      <c r="E22" s="1383"/>
      <c r="F22" s="1383"/>
      <c r="G22" s="1383"/>
      <c r="H22" s="1383"/>
      <c r="I22" s="1383"/>
      <c r="J22" s="1383"/>
    </row>
    <row r="23" spans="1:10" ht="31.5" customHeight="1">
      <c r="A23" s="1383"/>
      <c r="B23" s="1383"/>
      <c r="C23" s="1383"/>
      <c r="D23" s="1383"/>
      <c r="E23" s="1383"/>
      <c r="F23" s="1383"/>
      <c r="G23" s="1383"/>
      <c r="H23" s="1383"/>
      <c r="I23" s="1383"/>
      <c r="J23" s="1383"/>
    </row>
    <row r="24" spans="1:10" ht="28.5" customHeight="1">
      <c r="A24" s="1383"/>
      <c r="B24" s="1383"/>
      <c r="C24" s="1383"/>
      <c r="D24" s="1383"/>
      <c r="E24" s="1383"/>
      <c r="F24" s="1383"/>
      <c r="G24" s="1383"/>
      <c r="H24" s="1383"/>
      <c r="I24" s="1383"/>
      <c r="J24" s="1383"/>
    </row>
    <row r="25" spans="1:10" ht="31.5" customHeight="1">
      <c r="A25" s="1383"/>
      <c r="B25" s="1383"/>
      <c r="C25" s="1383"/>
      <c r="D25" s="1383"/>
      <c r="E25" s="1383"/>
      <c r="F25" s="1383"/>
      <c r="G25" s="1383"/>
      <c r="H25" s="1383"/>
      <c r="I25" s="1383"/>
      <c r="J25" s="1383"/>
    </row>
    <row r="26" spans="1:10" ht="39.75" customHeight="1">
      <c r="A26" s="1383"/>
      <c r="B26" s="1383"/>
      <c r="C26" s="1383"/>
      <c r="D26" s="1383"/>
      <c r="E26" s="1383"/>
      <c r="F26" s="1383"/>
      <c r="G26" s="1383"/>
      <c r="H26" s="1383"/>
      <c r="I26" s="1383"/>
      <c r="J26" s="1383"/>
    </row>
    <row r="27" spans="1:10" ht="30" customHeight="1">
      <c r="A27" s="1383"/>
      <c r="B27" s="1383"/>
      <c r="C27" s="1383"/>
      <c r="D27" s="1383"/>
      <c r="E27" s="1383"/>
      <c r="F27" s="1383"/>
      <c r="G27" s="1383"/>
      <c r="H27" s="1383"/>
      <c r="I27" s="1383"/>
      <c r="J27" s="1383"/>
    </row>
    <row r="28" spans="1:10" ht="78" customHeight="1">
      <c r="A28" s="1383"/>
      <c r="B28" s="1383"/>
      <c r="C28" s="1383"/>
      <c r="D28" s="1383"/>
      <c r="E28" s="1383"/>
      <c r="F28" s="1383"/>
      <c r="G28" s="1383"/>
      <c r="H28" s="1383"/>
      <c r="I28" s="1383"/>
      <c r="J28" s="1383"/>
    </row>
    <row r="29" spans="1:10" ht="31.5" customHeight="1">
      <c r="A29" s="1383"/>
      <c r="B29" s="1383"/>
      <c r="C29" s="1383"/>
      <c r="D29" s="1383"/>
      <c r="E29" s="1383"/>
      <c r="F29" s="1383"/>
      <c r="G29" s="1383"/>
      <c r="H29" s="1383"/>
      <c r="I29" s="1383"/>
      <c r="J29" s="1383"/>
    </row>
    <row r="30" spans="1:10" ht="31.5" customHeight="1">
      <c r="A30" s="1383"/>
      <c r="B30" s="1383"/>
      <c r="C30" s="1383"/>
      <c r="D30" s="1383"/>
      <c r="E30" s="1383"/>
      <c r="F30" s="1383"/>
      <c r="G30" s="1383"/>
      <c r="H30" s="1383"/>
      <c r="I30" s="1383"/>
      <c r="J30" s="1383"/>
    </row>
    <row r="31" spans="1:10" ht="26.25" customHeight="1">
      <c r="A31" s="1383"/>
      <c r="B31" s="1383"/>
      <c r="C31" s="1383"/>
      <c r="D31" s="1383"/>
      <c r="E31" s="1383"/>
      <c r="F31" s="1383"/>
      <c r="G31" s="1383"/>
      <c r="H31" s="1383"/>
      <c r="I31" s="1383"/>
      <c r="J31" s="1383"/>
    </row>
    <row r="32" spans="1:10" ht="30.75" customHeight="1">
      <c r="A32" s="1383"/>
      <c r="B32" s="1383"/>
      <c r="C32" s="1383"/>
      <c r="D32" s="1383"/>
      <c r="E32" s="1383"/>
      <c r="F32" s="1383"/>
      <c r="G32" s="1383"/>
      <c r="H32" s="1383"/>
      <c r="I32" s="1383"/>
      <c r="J32" s="1383"/>
    </row>
    <row r="33" spans="1:10" ht="53.25" customHeight="1">
      <c r="A33" s="1383"/>
      <c r="B33" s="1383"/>
      <c r="C33" s="1383"/>
      <c r="D33" s="1383"/>
      <c r="E33" s="1383"/>
      <c r="F33" s="1383"/>
      <c r="G33" s="1383"/>
      <c r="H33" s="1383"/>
      <c r="I33" s="1383"/>
      <c r="J33" s="1383"/>
    </row>
    <row r="34" spans="1:10" ht="31.5" customHeight="1">
      <c r="A34" s="1383"/>
      <c r="B34" s="1383"/>
      <c r="C34" s="1383"/>
      <c r="D34" s="1383"/>
      <c r="E34" s="1383"/>
      <c r="F34" s="1383"/>
      <c r="G34" s="1383"/>
      <c r="H34" s="1383"/>
      <c r="I34" s="1383"/>
      <c r="J34" s="1383"/>
    </row>
    <row r="35" spans="1:10" ht="134.25" customHeight="1">
      <c r="A35" s="1383"/>
      <c r="B35" s="1383"/>
      <c r="C35" s="1383"/>
      <c r="D35" s="1383"/>
      <c r="E35" s="1383"/>
      <c r="F35" s="1383"/>
      <c r="G35" s="1383"/>
      <c r="H35" s="1383"/>
      <c r="I35" s="1383"/>
      <c r="J35" s="1383"/>
    </row>
    <row r="36" spans="1:10" ht="63" customHeight="1">
      <c r="A36" s="1383"/>
      <c r="B36" s="1383"/>
      <c r="C36" s="1383"/>
      <c r="D36" s="1383"/>
      <c r="E36" s="1383"/>
      <c r="F36" s="1383"/>
      <c r="G36" s="1383"/>
      <c r="H36" s="1383"/>
      <c r="I36" s="1383"/>
      <c r="J36" s="1383"/>
    </row>
    <row r="37" spans="1:10">
      <c r="A37" s="1383"/>
      <c r="B37" s="1383"/>
      <c r="C37" s="1383"/>
      <c r="D37" s="1383"/>
      <c r="E37" s="1383"/>
      <c r="F37" s="1383"/>
      <c r="G37" s="1383"/>
      <c r="H37" s="1383"/>
      <c r="I37" s="1383"/>
      <c r="J37" s="1383"/>
    </row>
    <row r="38" spans="1:10">
      <c r="A38" s="1383"/>
      <c r="B38" s="1383"/>
      <c r="C38" s="1383"/>
      <c r="D38" s="1383"/>
      <c r="E38" s="1383"/>
      <c r="F38" s="1383"/>
      <c r="G38" s="1383"/>
      <c r="H38" s="1383"/>
      <c r="I38" s="1383"/>
      <c r="J38" s="1383"/>
    </row>
    <row r="39" spans="1:10">
      <c r="A39" s="1383"/>
      <c r="B39" s="1383"/>
      <c r="C39" s="1383"/>
      <c r="D39" s="1383"/>
      <c r="E39" s="1383"/>
      <c r="F39" s="1383"/>
      <c r="G39" s="1383"/>
      <c r="H39" s="1383"/>
      <c r="I39" s="1383"/>
      <c r="J39" s="1383"/>
    </row>
    <row r="40" spans="1:10">
      <c r="A40" s="1383"/>
      <c r="B40" s="1383"/>
      <c r="C40" s="1383"/>
      <c r="D40" s="1383"/>
      <c r="E40" s="1383"/>
      <c r="F40" s="1383"/>
      <c r="G40" s="1383"/>
      <c r="H40" s="1383"/>
      <c r="I40" s="1383"/>
      <c r="J40" s="1383"/>
    </row>
    <row r="41" spans="1:10">
      <c r="A41" s="1383"/>
      <c r="B41" s="1383"/>
      <c r="C41" s="1383"/>
      <c r="D41" s="1383"/>
      <c r="E41" s="1383"/>
      <c r="F41" s="1383"/>
      <c r="G41" s="1383"/>
      <c r="H41" s="1383"/>
      <c r="I41" s="1383"/>
      <c r="J41" s="1383"/>
    </row>
    <row r="42" spans="1:10" ht="15.75">
      <c r="B42" s="36"/>
    </row>
  </sheetData>
  <mergeCells count="1">
    <mergeCell ref="A5:J41"/>
  </mergeCells>
  <pageMargins left="0.70866141732283472" right="0.70866141732283472" top="0.74803149606299213" bottom="0.74803149606299213" header="0.31496062992125984" footer="0.31496062992125984"/>
  <pageSetup paperSize="119" scale="34"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7">
    <tabColor theme="9" tint="-0.249977111117893"/>
    <pageSetUpPr fitToPage="1"/>
  </sheetPr>
  <dimension ref="A1:T24"/>
  <sheetViews>
    <sheetView showGridLines="0" view="pageBreakPreview" topLeftCell="B1" zoomScale="85" zoomScaleNormal="100" zoomScaleSheetLayoutView="85" workbookViewId="0">
      <selection activeCell="O18" sqref="O18"/>
    </sheetView>
  </sheetViews>
  <sheetFormatPr defaultColWidth="11.42578125" defaultRowHeight="15"/>
  <cols>
    <col min="1" max="1" width="16.28515625" hidden="1" customWidth="1"/>
    <col min="2" max="2" width="22.5703125" style="11" customWidth="1"/>
    <col min="3" max="3" width="17.42578125" style="12" customWidth="1"/>
    <col min="4" max="4" width="19.7109375" style="12" customWidth="1"/>
    <col min="5" max="5" width="17.140625" style="12" customWidth="1"/>
    <col min="6" max="6" width="15.140625" style="12" customWidth="1"/>
    <col min="7" max="7" width="19.85546875" style="12" customWidth="1"/>
    <col min="8" max="8" width="18.85546875" style="12" customWidth="1"/>
    <col min="9" max="9" width="11" customWidth="1"/>
    <col min="10" max="13" width="11.28515625" customWidth="1"/>
    <col min="16" max="17" width="12.7109375" bestFit="1" customWidth="1"/>
    <col min="18" max="18" width="12.7109375" customWidth="1"/>
    <col min="19" max="19" width="13.85546875" bestFit="1" customWidth="1"/>
  </cols>
  <sheetData>
    <row r="1" spans="1:13" s="430" customFormat="1" ht="48.75" customHeight="1">
      <c r="B1" s="1384" t="s">
        <v>340</v>
      </c>
      <c r="C1" s="1384"/>
      <c r="D1" s="1384"/>
      <c r="E1" s="1384"/>
      <c r="F1" s="1384"/>
      <c r="G1" s="1384"/>
      <c r="H1" s="1384"/>
      <c r="I1" s="1384"/>
      <c r="J1" s="1384"/>
      <c r="K1" s="1384"/>
      <c r="L1" s="1384"/>
      <c r="M1" s="1384"/>
    </row>
    <row r="2" spans="1:13" s="430" customFormat="1" ht="23.25" customHeight="1">
      <c r="B2" s="1386" t="str">
        <f>+'III.3.3.Afil.SFSRSsex tipo '!B2:J2</f>
        <v>Período:  Diciembre 2008 - Febrero 2025</v>
      </c>
      <c r="C2" s="1386"/>
      <c r="D2" s="1386"/>
      <c r="E2" s="1386"/>
      <c r="F2" s="1386"/>
      <c r="G2" s="1386"/>
      <c r="H2" s="1386"/>
      <c r="I2" s="1386"/>
      <c r="J2" s="1386"/>
      <c r="K2" s="1386"/>
      <c r="L2" s="1386"/>
      <c r="M2" s="1386"/>
    </row>
    <row r="3" spans="1:13" ht="9" customHeight="1">
      <c r="B3" s="48"/>
      <c r="C3" s="48"/>
      <c r="D3" s="48"/>
      <c r="E3" s="48"/>
      <c r="F3" s="48"/>
      <c r="G3" s="48"/>
      <c r="H3" s="48"/>
      <c r="I3" s="48"/>
      <c r="J3" s="48"/>
      <c r="K3" s="48"/>
      <c r="L3" s="48"/>
      <c r="M3" s="48"/>
    </row>
    <row r="4" spans="1:13" s="636" customFormat="1" ht="47.25">
      <c r="A4" s="633"/>
      <c r="B4" s="634" t="s">
        <v>341</v>
      </c>
      <c r="C4" s="635" t="s">
        <v>342</v>
      </c>
      <c r="D4" s="635" t="s">
        <v>343</v>
      </c>
      <c r="E4" s="635" t="s">
        <v>344</v>
      </c>
      <c r="F4" s="635" t="s">
        <v>345</v>
      </c>
      <c r="G4" s="635" t="s">
        <v>346</v>
      </c>
      <c r="H4" s="464" t="s">
        <v>347</v>
      </c>
      <c r="K4" s="48"/>
      <c r="L4" s="48"/>
      <c r="M4" s="48"/>
    </row>
    <row r="5" spans="1:13" s="637" customFormat="1" ht="15.75">
      <c r="A5" s="637">
        <v>2008</v>
      </c>
      <c r="B5" s="638" t="s">
        <v>259</v>
      </c>
      <c r="C5" s="639">
        <v>489949</v>
      </c>
      <c r="D5" s="639">
        <v>734694</v>
      </c>
      <c r="E5" s="646">
        <f t="shared" ref="E5:E19" si="0">C5+D5</f>
        <v>1224643</v>
      </c>
      <c r="F5" s="1272">
        <f t="shared" ref="F5:F19" si="1">C5/E5</f>
        <v>0.40007496062117692</v>
      </c>
      <c r="G5" s="1272">
        <f t="shared" ref="G5:G19" si="2">D5/E5</f>
        <v>0.59992503937882302</v>
      </c>
      <c r="H5" s="1273">
        <f t="shared" ref="H5:H17" si="3">D5/C5</f>
        <v>1.4995315838995487</v>
      </c>
      <c r="K5" s="466"/>
      <c r="L5" s="466"/>
      <c r="M5" s="466"/>
    </row>
    <row r="6" spans="1:13" s="637" customFormat="1" ht="15.75">
      <c r="A6" s="637">
        <v>2009</v>
      </c>
      <c r="B6" s="638" t="s">
        <v>260</v>
      </c>
      <c r="C6" s="639">
        <v>622049</v>
      </c>
      <c r="D6" s="640">
        <v>782176</v>
      </c>
      <c r="E6" s="646">
        <f t="shared" si="0"/>
        <v>1404225</v>
      </c>
      <c r="F6" s="1272">
        <f t="shared" si="1"/>
        <v>0.44298385230287168</v>
      </c>
      <c r="G6" s="1272">
        <f t="shared" si="2"/>
        <v>0.55701614769712826</v>
      </c>
      <c r="H6" s="1273">
        <f t="shared" si="3"/>
        <v>1.2574186277929873</v>
      </c>
      <c r="I6" s="641"/>
      <c r="K6" s="466"/>
      <c r="L6" s="466"/>
      <c r="M6" s="466"/>
    </row>
    <row r="7" spans="1:13" s="637" customFormat="1" ht="15.75">
      <c r="A7" s="637">
        <v>2010</v>
      </c>
      <c r="B7" s="638" t="s">
        <v>261</v>
      </c>
      <c r="C7" s="639">
        <v>903250</v>
      </c>
      <c r="D7" s="640">
        <v>1110536</v>
      </c>
      <c r="E7" s="646">
        <f t="shared" si="0"/>
        <v>2013786</v>
      </c>
      <c r="F7" s="1272">
        <f t="shared" si="1"/>
        <v>0.44853326023718509</v>
      </c>
      <c r="G7" s="1272">
        <f t="shared" si="2"/>
        <v>0.55146673976281491</v>
      </c>
      <c r="H7" s="1273">
        <f t="shared" si="3"/>
        <v>1.229489067257127</v>
      </c>
      <c r="I7" s="641"/>
      <c r="K7" s="466"/>
      <c r="L7" s="466"/>
      <c r="M7" s="466"/>
    </row>
    <row r="8" spans="1:13" s="637" customFormat="1" ht="15.75">
      <c r="A8" s="637">
        <v>2011</v>
      </c>
      <c r="B8" s="638" t="s">
        <v>262</v>
      </c>
      <c r="C8" s="639">
        <v>883775</v>
      </c>
      <c r="D8" s="640">
        <v>1119652</v>
      </c>
      <c r="E8" s="646">
        <f t="shared" si="0"/>
        <v>2003427</v>
      </c>
      <c r="F8" s="1272">
        <f t="shared" si="1"/>
        <v>0.44113162096747222</v>
      </c>
      <c r="G8" s="1272">
        <f t="shared" si="2"/>
        <v>0.55886837903252773</v>
      </c>
      <c r="H8" s="1273">
        <f t="shared" si="3"/>
        <v>1.2668971174789962</v>
      </c>
      <c r="I8" s="642"/>
      <c r="J8" s="642"/>
      <c r="K8" s="466"/>
      <c r="L8" s="466"/>
      <c r="M8" s="466"/>
    </row>
    <row r="9" spans="1:13" s="637" customFormat="1" ht="15.75">
      <c r="A9" s="637">
        <v>2012</v>
      </c>
      <c r="B9" s="638" t="s">
        <v>263</v>
      </c>
      <c r="C9" s="639">
        <v>1178040</v>
      </c>
      <c r="D9" s="640">
        <v>1125311</v>
      </c>
      <c r="E9" s="646">
        <f t="shared" si="0"/>
        <v>2303351</v>
      </c>
      <c r="F9" s="1272">
        <f t="shared" si="1"/>
        <v>0.51144614954472856</v>
      </c>
      <c r="G9" s="1272">
        <f t="shared" si="2"/>
        <v>0.4885538504552715</v>
      </c>
      <c r="H9" s="1273">
        <f t="shared" si="3"/>
        <v>0.95524005976027981</v>
      </c>
      <c r="I9" s="642"/>
      <c r="J9" s="642"/>
      <c r="K9" s="466"/>
      <c r="L9" s="466"/>
      <c r="M9" s="466"/>
    </row>
    <row r="10" spans="1:13" s="637" customFormat="1" ht="15.75">
      <c r="A10" s="637">
        <v>2013</v>
      </c>
      <c r="B10" s="638" t="s">
        <v>264</v>
      </c>
      <c r="C10" s="639">
        <v>1568225</v>
      </c>
      <c r="D10" s="640">
        <v>1183528</v>
      </c>
      <c r="E10" s="646">
        <f t="shared" si="0"/>
        <v>2751753</v>
      </c>
      <c r="F10" s="1272">
        <f t="shared" si="1"/>
        <v>0.56990035079456625</v>
      </c>
      <c r="G10" s="1272">
        <f t="shared" si="2"/>
        <v>0.43009964920543375</v>
      </c>
      <c r="H10" s="1273">
        <f t="shared" si="3"/>
        <v>0.75469272585247649</v>
      </c>
      <c r="I10" s="641"/>
    </row>
    <row r="11" spans="1:13" s="637" customFormat="1" ht="15.75">
      <c r="A11" s="637">
        <v>2014</v>
      </c>
      <c r="B11" s="638" t="s">
        <v>265</v>
      </c>
      <c r="C11" s="639">
        <v>1795214</v>
      </c>
      <c r="D11" s="640">
        <v>1220432</v>
      </c>
      <c r="E11" s="646">
        <f t="shared" si="0"/>
        <v>3015646</v>
      </c>
      <c r="F11" s="1272">
        <f t="shared" si="1"/>
        <v>0.5952999788436707</v>
      </c>
      <c r="G11" s="1272">
        <f t="shared" si="2"/>
        <v>0.40470002115632936</v>
      </c>
      <c r="H11" s="1273">
        <f t="shared" si="3"/>
        <v>0.67982535786819842</v>
      </c>
      <c r="I11" s="641"/>
    </row>
    <row r="12" spans="1:13" s="637" customFormat="1" ht="15.75">
      <c r="A12" s="637">
        <v>2015</v>
      </c>
      <c r="B12" s="638" t="s">
        <v>266</v>
      </c>
      <c r="C12" s="639">
        <v>2164705</v>
      </c>
      <c r="D12" s="640">
        <v>1152700</v>
      </c>
      <c r="E12" s="646">
        <f t="shared" si="0"/>
        <v>3317405</v>
      </c>
      <c r="F12" s="1272">
        <f t="shared" si="1"/>
        <v>0.65252961275454757</v>
      </c>
      <c r="G12" s="1272">
        <f t="shared" si="2"/>
        <v>0.34747038724545237</v>
      </c>
      <c r="H12" s="1273">
        <f t="shared" si="3"/>
        <v>0.53249749965930693</v>
      </c>
      <c r="I12" s="641"/>
    </row>
    <row r="13" spans="1:13" s="637" customFormat="1" ht="15.75">
      <c r="A13" s="637">
        <v>2016</v>
      </c>
      <c r="B13" s="638" t="s">
        <v>267</v>
      </c>
      <c r="C13" s="639">
        <v>2168957</v>
      </c>
      <c r="D13" s="640">
        <v>1178111</v>
      </c>
      <c r="E13" s="646">
        <f t="shared" si="0"/>
        <v>3347068</v>
      </c>
      <c r="F13" s="1272">
        <f t="shared" si="1"/>
        <v>0.64801701070907436</v>
      </c>
      <c r="G13" s="1272">
        <f t="shared" si="2"/>
        <v>0.3519829892909257</v>
      </c>
      <c r="H13" s="1273">
        <f t="shared" si="3"/>
        <v>0.54316936665872118</v>
      </c>
      <c r="I13" s="643"/>
    </row>
    <row r="14" spans="1:13" s="637" customFormat="1" ht="15.75">
      <c r="B14" s="638" t="s">
        <v>268</v>
      </c>
      <c r="C14" s="639">
        <v>2428212</v>
      </c>
      <c r="D14" s="640">
        <v>1118476</v>
      </c>
      <c r="E14" s="646">
        <f t="shared" si="0"/>
        <v>3546688</v>
      </c>
      <c r="F14" s="1272">
        <f t="shared" si="1"/>
        <v>0.68464212245339873</v>
      </c>
      <c r="G14" s="1272">
        <f t="shared" si="2"/>
        <v>0.31535787754660122</v>
      </c>
      <c r="H14" s="1273">
        <f t="shared" si="3"/>
        <v>0.46061711250912196</v>
      </c>
      <c r="I14" s="643"/>
    </row>
    <row r="15" spans="1:13" s="637" customFormat="1" ht="15.75">
      <c r="B15" s="638" t="s">
        <v>269</v>
      </c>
      <c r="C15" s="640">
        <v>2550398</v>
      </c>
      <c r="D15" s="640">
        <v>1069752</v>
      </c>
      <c r="E15" s="646">
        <f t="shared" si="0"/>
        <v>3620150</v>
      </c>
      <c r="F15" s="1272">
        <f t="shared" si="1"/>
        <v>0.70450064223858122</v>
      </c>
      <c r="G15" s="1272">
        <f t="shared" si="2"/>
        <v>0.29549935776141872</v>
      </c>
      <c r="H15" s="1273">
        <f t="shared" si="3"/>
        <v>0.41944512189862132</v>
      </c>
      <c r="I15" s="641"/>
    </row>
    <row r="16" spans="1:13" s="637" customFormat="1" ht="15.75">
      <c r="B16" s="638" t="s">
        <v>270</v>
      </c>
      <c r="C16" s="640">
        <v>2726543</v>
      </c>
      <c r="D16" s="640">
        <v>999719</v>
      </c>
      <c r="E16" s="646">
        <f t="shared" si="0"/>
        <v>3726262</v>
      </c>
      <c r="F16" s="1272">
        <f t="shared" si="1"/>
        <v>0.73170995490923607</v>
      </c>
      <c r="G16" s="1272">
        <f t="shared" si="2"/>
        <v>0.26829004509076387</v>
      </c>
      <c r="H16" s="1273">
        <f t="shared" si="3"/>
        <v>0.36666173979284389</v>
      </c>
      <c r="I16" s="641"/>
    </row>
    <row r="17" spans="2:20" s="637" customFormat="1" ht="15.75">
      <c r="B17" s="644" t="s">
        <v>323</v>
      </c>
      <c r="C17" s="640">
        <v>4656130</v>
      </c>
      <c r="D17" s="640">
        <v>1090709</v>
      </c>
      <c r="E17" s="646">
        <f t="shared" si="0"/>
        <v>5746839</v>
      </c>
      <c r="F17" s="1272">
        <f t="shared" si="1"/>
        <v>0.81020714169998498</v>
      </c>
      <c r="G17" s="1272">
        <f t="shared" si="2"/>
        <v>0.18979285830001502</v>
      </c>
      <c r="H17" s="1273">
        <f t="shared" si="3"/>
        <v>0.23425226529328005</v>
      </c>
      <c r="I17" s="641"/>
    </row>
    <row r="18" spans="2:20" s="637" customFormat="1" ht="15.75">
      <c r="B18" s="644" t="s">
        <v>272</v>
      </c>
      <c r="C18" s="640">
        <v>4751862</v>
      </c>
      <c r="D18" s="640">
        <v>995587</v>
      </c>
      <c r="E18" s="646">
        <f t="shared" si="0"/>
        <v>5747449</v>
      </c>
      <c r="F18" s="1272">
        <f t="shared" si="1"/>
        <v>0.82677758428130466</v>
      </c>
      <c r="G18" s="1272">
        <f t="shared" si="2"/>
        <v>0.17322241571869537</v>
      </c>
      <c r="H18" s="1273">
        <f>D18/C18</f>
        <v>0.20951513322567028</v>
      </c>
      <c r="I18" s="641"/>
    </row>
    <row r="19" spans="2:20" s="637" customFormat="1" ht="15.75">
      <c r="B19" s="644" t="s">
        <v>348</v>
      </c>
      <c r="C19" s="640">
        <v>4830794</v>
      </c>
      <c r="D19" s="640">
        <v>939407</v>
      </c>
      <c r="E19" s="646">
        <f t="shared" si="0"/>
        <v>5770201</v>
      </c>
      <c r="F19" s="1272">
        <f t="shared" si="1"/>
        <v>0.83719683248469157</v>
      </c>
      <c r="G19" s="1272">
        <f t="shared" si="2"/>
        <v>0.16280316751530841</v>
      </c>
      <c r="H19" s="1273">
        <f>D19/C19</f>
        <v>0.19446223540064014</v>
      </c>
      <c r="I19" s="641"/>
    </row>
    <row r="20" spans="2:20" s="637" customFormat="1" ht="15.75">
      <c r="B20" s="644" t="s">
        <v>349</v>
      </c>
      <c r="C20" s="645">
        <v>4769269</v>
      </c>
      <c r="D20" s="645">
        <v>920917</v>
      </c>
      <c r="E20" s="646">
        <v>5690186</v>
      </c>
      <c r="F20" s="1272">
        <f>C20/E20</f>
        <v>0.83815696007125251</v>
      </c>
      <c r="G20" s="1272">
        <f>D20/E20</f>
        <v>0.16184303992874749</v>
      </c>
      <c r="H20" s="1273">
        <f>D20/C20</f>
        <v>0.19309395213396435</v>
      </c>
      <c r="I20" s="641"/>
    </row>
    <row r="21" spans="2:20" s="637" customFormat="1" ht="15.75">
      <c r="B21" s="644" t="s">
        <v>275</v>
      </c>
      <c r="C21" s="645">
        <v>4854651</v>
      </c>
      <c r="D21" s="645">
        <v>883741</v>
      </c>
      <c r="E21" s="646">
        <f>C21+D21</f>
        <v>5738392</v>
      </c>
      <c r="F21" s="1272">
        <f>C21/E21</f>
        <v>0.84599501044892023</v>
      </c>
      <c r="G21" s="1272">
        <f>D21/E21</f>
        <v>0.1540049895510798</v>
      </c>
      <c r="H21" s="1273">
        <f>D21/C21</f>
        <v>0.18204006837978673</v>
      </c>
      <c r="I21" s="641"/>
    </row>
    <row r="22" spans="2:20" s="648" customFormat="1" ht="15.75">
      <c r="B22" s="638" t="str">
        <f>+'Resumen '!O6</f>
        <v>Feb.2025</v>
      </c>
      <c r="C22" s="645">
        <f>+'Resumen '!C37</f>
        <v>4814275</v>
      </c>
      <c r="D22" s="645">
        <f>+'Resumen '!C38</f>
        <v>877717</v>
      </c>
      <c r="E22" s="646">
        <f>C22+D22</f>
        <v>5691992</v>
      </c>
      <c r="F22" s="1272">
        <f>C22/E22</f>
        <v>0.84579792100902462</v>
      </c>
      <c r="G22" s="1272">
        <f>D22/E22</f>
        <v>0.15420207899097538</v>
      </c>
      <c r="H22" s="1273">
        <f>D22/C22</f>
        <v>0.18231550960424986</v>
      </c>
      <c r="I22" s="647"/>
      <c r="R22" s="637"/>
      <c r="T22" s="637"/>
    </row>
    <row r="23" spans="2:20" ht="15.75">
      <c r="B23" s="1385" t="s">
        <v>350</v>
      </c>
      <c r="C23" s="1385"/>
      <c r="D23" s="1385"/>
      <c r="E23" s="1385"/>
      <c r="F23" s="1385"/>
      <c r="G23" s="1385"/>
      <c r="H23" s="1385"/>
      <c r="R23" s="637"/>
      <c r="T23" s="637"/>
    </row>
    <row r="24" spans="2:20">
      <c r="B24" s="94"/>
    </row>
  </sheetData>
  <mergeCells count="3">
    <mergeCell ref="B1:M1"/>
    <mergeCell ref="B23:H23"/>
    <mergeCell ref="B2:M2"/>
  </mergeCells>
  <conditionalFormatting sqref="C18:D21">
    <cfRule type="cellIs" dxfId="576" priority="1" operator="equal">
      <formula>0</formula>
    </cfRule>
  </conditionalFormatting>
  <conditionalFormatting sqref="E5:G21 C22:G22">
    <cfRule type="cellIs" dxfId="575" priority="2" operator="equal">
      <formula>0</formula>
    </cfRule>
  </conditionalFormatting>
  <pageMargins left="0.70866141732283472" right="0.70866141732283472" top="0.74803149606299213" bottom="0.74803149606299213" header="0.31496062992125984" footer="0.31496062992125984"/>
  <pageSetup paperSize="119" scale="59" orientation="landscape" r:id="rId1"/>
  <drawing r:id="rId2"/>
  <tableParts count="1">
    <tablePart r:id="rId3"/>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Hoja42">
    <tabColor theme="9" tint="-0.249977111117893"/>
    <pageSetUpPr fitToPage="1"/>
  </sheetPr>
  <dimension ref="A1:O44"/>
  <sheetViews>
    <sheetView showGridLines="0" view="pageBreakPreview" topLeftCell="B1" zoomScale="40" zoomScaleNormal="100" zoomScaleSheetLayoutView="40" zoomScalePageLayoutView="62" workbookViewId="0">
      <selection activeCell="L21" sqref="L21"/>
    </sheetView>
  </sheetViews>
  <sheetFormatPr defaultColWidth="11.42578125" defaultRowHeight="21"/>
  <cols>
    <col min="1" max="1" width="0" hidden="1" customWidth="1"/>
    <col min="2" max="2" width="34.85546875" customWidth="1"/>
    <col min="3" max="3" width="37.140625" customWidth="1"/>
    <col min="4" max="4" width="48.5703125" customWidth="1"/>
    <col min="5" max="6" width="33" customWidth="1"/>
    <col min="7" max="7" width="47.28515625" customWidth="1"/>
    <col min="8" max="8" width="33.42578125" bestFit="1" customWidth="1"/>
    <col min="9" max="9" width="47.7109375" bestFit="1" customWidth="1"/>
    <col min="10" max="10" width="8.85546875" customWidth="1"/>
    <col min="11" max="11" width="5.7109375" style="36" customWidth="1"/>
    <col min="12" max="12" width="19.85546875" style="63" bestFit="1" customWidth="1"/>
    <col min="13" max="13" width="11.42578125" style="63"/>
    <col min="14" max="14" width="9.5703125" style="63" customWidth="1"/>
    <col min="15" max="15" width="11.42578125" style="63"/>
    <col min="17" max="17" width="18.7109375" bestFit="1" customWidth="1"/>
  </cols>
  <sheetData>
    <row r="1" spans="1:15" ht="95.25" customHeight="1">
      <c r="B1" s="1387" t="s">
        <v>351</v>
      </c>
      <c r="C1" s="1388"/>
      <c r="D1" s="1388"/>
      <c r="E1" s="1388"/>
      <c r="F1" s="1388"/>
      <c r="G1" s="1388"/>
      <c r="H1" s="1388"/>
      <c r="I1" s="1388"/>
      <c r="J1" s="1389"/>
    </row>
    <row r="2" spans="1:15" ht="62.25" customHeight="1" thickBot="1">
      <c r="B2" s="1390" t="str">
        <f>+'Resumen '!O4</f>
        <v>Período:  Diciembre 2008 - Febrero 2025</v>
      </c>
      <c r="C2" s="1391"/>
      <c r="D2" s="1391"/>
      <c r="E2" s="1391"/>
      <c r="F2" s="1391"/>
      <c r="G2" s="1391"/>
      <c r="H2" s="1391"/>
      <c r="I2" s="1391"/>
      <c r="J2" s="1392"/>
    </row>
    <row r="3" spans="1:15" ht="9" customHeight="1">
      <c r="B3" s="73"/>
      <c r="C3" s="73"/>
      <c r="D3" s="73"/>
      <c r="E3" s="73"/>
      <c r="F3" s="73"/>
      <c r="G3" s="73"/>
      <c r="H3" s="73"/>
      <c r="I3" s="73"/>
      <c r="J3" s="73"/>
    </row>
    <row r="4" spans="1:15" s="15" customFormat="1" ht="81" customHeight="1">
      <c r="A4" s="100"/>
      <c r="B4" s="659" t="s">
        <v>326</v>
      </c>
      <c r="C4" s="657" t="s">
        <v>352</v>
      </c>
      <c r="D4" s="657" t="s">
        <v>353</v>
      </c>
      <c r="E4" s="657" t="s">
        <v>331</v>
      </c>
      <c r="F4" s="657" t="s">
        <v>354</v>
      </c>
      <c r="G4" s="657" t="s">
        <v>355</v>
      </c>
      <c r="H4" s="658" t="s">
        <v>356</v>
      </c>
      <c r="I4" s="660" t="s">
        <v>357</v>
      </c>
      <c r="J4"/>
      <c r="K4" s="51"/>
      <c r="L4" s="95"/>
      <c r="M4" s="95"/>
      <c r="N4" s="95"/>
      <c r="O4" s="95"/>
    </row>
    <row r="5" spans="1:15" ht="30.75" customHeight="1">
      <c r="A5">
        <v>2008</v>
      </c>
      <c r="B5" s="651" t="s">
        <v>192</v>
      </c>
      <c r="C5" s="653">
        <v>169198</v>
      </c>
      <c r="D5" s="653">
        <v>376240</v>
      </c>
      <c r="E5" s="652">
        <f>C5+D5</f>
        <v>545438</v>
      </c>
      <c r="F5" s="653">
        <v>320751</v>
      </c>
      <c r="G5" s="653">
        <v>358454</v>
      </c>
      <c r="H5" s="652">
        <f>F5+G5</f>
        <v>679205</v>
      </c>
      <c r="I5" s="654">
        <f>E5+H5</f>
        <v>1224643</v>
      </c>
      <c r="K5" s="89"/>
    </row>
    <row r="6" spans="1:15" ht="30.75" customHeight="1">
      <c r="A6">
        <v>2009</v>
      </c>
      <c r="B6" s="655" t="s">
        <v>193</v>
      </c>
      <c r="C6" s="653">
        <v>213701</v>
      </c>
      <c r="D6" s="653">
        <v>401930</v>
      </c>
      <c r="E6" s="652">
        <f t="shared" ref="E6:E22" si="0">C6+D6</f>
        <v>615631</v>
      </c>
      <c r="F6" s="653">
        <v>408348</v>
      </c>
      <c r="G6" s="653">
        <v>380246</v>
      </c>
      <c r="H6" s="652">
        <f t="shared" ref="H6:H22" si="1">F6+G6</f>
        <v>788594</v>
      </c>
      <c r="I6" s="654">
        <f t="shared" ref="I6:I22" si="2">E6+H6</f>
        <v>1404225</v>
      </c>
      <c r="K6" s="89"/>
    </row>
    <row r="7" spans="1:15" ht="30.75" customHeight="1">
      <c r="A7">
        <v>2010</v>
      </c>
      <c r="B7" s="651" t="s">
        <v>194</v>
      </c>
      <c r="C7" s="653">
        <v>328922</v>
      </c>
      <c r="D7" s="653">
        <v>575714</v>
      </c>
      <c r="E7" s="652">
        <f t="shared" si="0"/>
        <v>904636</v>
      </c>
      <c r="F7" s="653">
        <v>574328</v>
      </c>
      <c r="G7" s="653">
        <v>534822</v>
      </c>
      <c r="H7" s="652">
        <f t="shared" si="1"/>
        <v>1109150</v>
      </c>
      <c r="I7" s="654">
        <f t="shared" si="2"/>
        <v>2013786</v>
      </c>
      <c r="K7" s="89"/>
      <c r="L7" s="91"/>
    </row>
    <row r="8" spans="1:15" ht="30.75" customHeight="1">
      <c r="A8">
        <v>2011</v>
      </c>
      <c r="B8" s="655" t="s">
        <v>195</v>
      </c>
      <c r="C8" s="653">
        <v>319816</v>
      </c>
      <c r="D8" s="653">
        <v>579358</v>
      </c>
      <c r="E8" s="652">
        <f t="shared" si="0"/>
        <v>899174</v>
      </c>
      <c r="F8" s="653">
        <v>563959</v>
      </c>
      <c r="G8" s="653">
        <v>540294</v>
      </c>
      <c r="H8" s="652">
        <f t="shared" si="1"/>
        <v>1104253</v>
      </c>
      <c r="I8" s="654">
        <f t="shared" si="2"/>
        <v>2003427</v>
      </c>
      <c r="K8" s="89"/>
      <c r="L8" s="91"/>
    </row>
    <row r="9" spans="1:15" ht="30.75" customHeight="1">
      <c r="A9">
        <v>2012</v>
      </c>
      <c r="B9" s="651" t="s">
        <v>196</v>
      </c>
      <c r="C9" s="653">
        <v>446880</v>
      </c>
      <c r="D9" s="653">
        <v>584446</v>
      </c>
      <c r="E9" s="652">
        <f t="shared" si="0"/>
        <v>1031326</v>
      </c>
      <c r="F9" s="653">
        <v>731160</v>
      </c>
      <c r="G9" s="653">
        <v>540865</v>
      </c>
      <c r="H9" s="652">
        <f t="shared" si="1"/>
        <v>1272025</v>
      </c>
      <c r="I9" s="654">
        <f t="shared" si="2"/>
        <v>2303351</v>
      </c>
      <c r="K9" s="89"/>
    </row>
    <row r="10" spans="1:15" ht="30.75" customHeight="1">
      <c r="A10">
        <v>2013</v>
      </c>
      <c r="B10" s="655" t="s">
        <v>197</v>
      </c>
      <c r="C10" s="653">
        <v>625451</v>
      </c>
      <c r="D10" s="653">
        <v>617980</v>
      </c>
      <c r="E10" s="652">
        <f t="shared" si="0"/>
        <v>1243431</v>
      </c>
      <c r="F10" s="653">
        <v>942774</v>
      </c>
      <c r="G10" s="653">
        <v>565548</v>
      </c>
      <c r="H10" s="652">
        <f t="shared" si="1"/>
        <v>1508322</v>
      </c>
      <c r="I10" s="654">
        <f t="shared" si="2"/>
        <v>2751753</v>
      </c>
      <c r="K10" s="89"/>
    </row>
    <row r="11" spans="1:15" ht="30.75" customHeight="1">
      <c r="A11">
        <v>2014</v>
      </c>
      <c r="B11" s="651" t="s">
        <v>198</v>
      </c>
      <c r="C11" s="653">
        <v>760801</v>
      </c>
      <c r="D11" s="653">
        <v>639717</v>
      </c>
      <c r="E11" s="652">
        <f t="shared" si="0"/>
        <v>1400518</v>
      </c>
      <c r="F11" s="653">
        <v>1034413</v>
      </c>
      <c r="G11" s="653">
        <v>580715</v>
      </c>
      <c r="H11" s="652">
        <f t="shared" si="1"/>
        <v>1615128</v>
      </c>
      <c r="I11" s="654">
        <f t="shared" si="2"/>
        <v>3015646</v>
      </c>
      <c r="J11" s="55"/>
      <c r="K11" s="89"/>
    </row>
    <row r="12" spans="1:15" ht="30.75" customHeight="1">
      <c r="A12">
        <v>2015</v>
      </c>
      <c r="B12" s="651" t="s">
        <v>199</v>
      </c>
      <c r="C12" s="653">
        <v>965980</v>
      </c>
      <c r="D12" s="653">
        <v>606813</v>
      </c>
      <c r="E12" s="652">
        <f t="shared" si="0"/>
        <v>1572793</v>
      </c>
      <c r="F12" s="653">
        <v>1198725</v>
      </c>
      <c r="G12" s="653">
        <v>545887</v>
      </c>
      <c r="H12" s="652">
        <f t="shared" si="1"/>
        <v>1744612</v>
      </c>
      <c r="I12" s="654">
        <f t="shared" si="2"/>
        <v>3317405</v>
      </c>
      <c r="J12" s="40"/>
      <c r="K12" s="89"/>
    </row>
    <row r="13" spans="1:15" ht="30.75" customHeight="1">
      <c r="A13">
        <v>2016</v>
      </c>
      <c r="B13" s="651" t="s">
        <v>200</v>
      </c>
      <c r="C13" s="653">
        <v>958091</v>
      </c>
      <c r="D13" s="653">
        <v>617507</v>
      </c>
      <c r="E13" s="652">
        <f t="shared" si="0"/>
        <v>1575598</v>
      </c>
      <c r="F13" s="653">
        <v>1210866</v>
      </c>
      <c r="G13" s="653">
        <v>560604</v>
      </c>
      <c r="H13" s="652">
        <f t="shared" si="1"/>
        <v>1771470</v>
      </c>
      <c r="I13" s="654">
        <f t="shared" si="2"/>
        <v>3347068</v>
      </c>
      <c r="J13" s="11"/>
    </row>
    <row r="14" spans="1:15" ht="30.75" customHeight="1">
      <c r="B14" s="651" t="s">
        <v>201</v>
      </c>
      <c r="C14" s="653">
        <v>1093168</v>
      </c>
      <c r="D14" s="653">
        <v>584707</v>
      </c>
      <c r="E14" s="652">
        <f t="shared" si="0"/>
        <v>1677875</v>
      </c>
      <c r="F14" s="653">
        <v>1335044</v>
      </c>
      <c r="G14" s="653">
        <v>533769</v>
      </c>
      <c r="H14" s="652">
        <f t="shared" si="1"/>
        <v>1868813</v>
      </c>
      <c r="I14" s="654">
        <f t="shared" si="2"/>
        <v>3546688</v>
      </c>
      <c r="J14" s="11"/>
    </row>
    <row r="15" spans="1:15" ht="30.75" customHeight="1">
      <c r="B15" s="651" t="s">
        <v>358</v>
      </c>
      <c r="C15" s="653">
        <v>1152483</v>
      </c>
      <c r="D15" s="653">
        <v>559698</v>
      </c>
      <c r="E15" s="652">
        <f t="shared" si="0"/>
        <v>1712181</v>
      </c>
      <c r="F15" s="653">
        <v>1397915</v>
      </c>
      <c r="G15" s="653">
        <v>510054</v>
      </c>
      <c r="H15" s="652">
        <f t="shared" si="1"/>
        <v>1907969</v>
      </c>
      <c r="I15" s="654">
        <f t="shared" si="2"/>
        <v>3620150</v>
      </c>
      <c r="J15" s="11"/>
    </row>
    <row r="16" spans="1:15" ht="30.75" customHeight="1">
      <c r="B16" s="651" t="s">
        <v>203</v>
      </c>
      <c r="C16" s="653">
        <v>1234201</v>
      </c>
      <c r="D16" s="653">
        <v>524150</v>
      </c>
      <c r="E16" s="652">
        <f t="shared" si="0"/>
        <v>1758351</v>
      </c>
      <c r="F16" s="653">
        <v>1492342</v>
      </c>
      <c r="G16" s="653">
        <v>475569</v>
      </c>
      <c r="H16" s="652">
        <f t="shared" si="1"/>
        <v>1967911</v>
      </c>
      <c r="I16" s="654">
        <f t="shared" si="2"/>
        <v>3726262</v>
      </c>
      <c r="J16" s="11"/>
    </row>
    <row r="17" spans="2:11" ht="30.75" customHeight="1">
      <c r="B17" s="651" t="s">
        <v>204</v>
      </c>
      <c r="C17" s="653">
        <v>2285213</v>
      </c>
      <c r="D17" s="653">
        <v>568211</v>
      </c>
      <c r="E17" s="652">
        <f t="shared" si="0"/>
        <v>2853424</v>
      </c>
      <c r="F17" s="653">
        <v>2370917</v>
      </c>
      <c r="G17" s="653">
        <v>522498</v>
      </c>
      <c r="H17" s="652">
        <f t="shared" si="1"/>
        <v>2893415</v>
      </c>
      <c r="I17" s="654">
        <f t="shared" si="2"/>
        <v>5746839</v>
      </c>
      <c r="J17" s="11"/>
    </row>
    <row r="18" spans="2:11" ht="30.75" customHeight="1">
      <c r="B18" s="651" t="s">
        <v>205</v>
      </c>
      <c r="C18" s="653">
        <v>2336934</v>
      </c>
      <c r="D18" s="653">
        <v>520053</v>
      </c>
      <c r="E18" s="652">
        <f t="shared" si="0"/>
        <v>2856987</v>
      </c>
      <c r="F18" s="653">
        <v>2414928</v>
      </c>
      <c r="G18" s="653">
        <v>475534</v>
      </c>
      <c r="H18" s="652">
        <f t="shared" si="1"/>
        <v>2890462</v>
      </c>
      <c r="I18" s="654">
        <f t="shared" si="2"/>
        <v>5747449</v>
      </c>
      <c r="J18" s="11"/>
    </row>
    <row r="19" spans="2:11" ht="30.75" customHeight="1">
      <c r="B19" s="651" t="s">
        <v>206</v>
      </c>
      <c r="C19" s="653">
        <v>2381458</v>
      </c>
      <c r="D19" s="653">
        <v>492034</v>
      </c>
      <c r="E19" s="652">
        <f t="shared" si="0"/>
        <v>2873492</v>
      </c>
      <c r="F19" s="653">
        <v>2449336</v>
      </c>
      <c r="G19" s="653">
        <v>447373</v>
      </c>
      <c r="H19" s="652">
        <f t="shared" si="1"/>
        <v>2896709</v>
      </c>
      <c r="I19" s="654">
        <f t="shared" si="2"/>
        <v>5770201</v>
      </c>
      <c r="J19" s="11"/>
    </row>
    <row r="20" spans="2:11" ht="30.75" customHeight="1">
      <c r="B20" s="651" t="s">
        <v>207</v>
      </c>
      <c r="C20" s="656">
        <v>2342695</v>
      </c>
      <c r="D20" s="656">
        <v>482094</v>
      </c>
      <c r="E20" s="652">
        <f t="shared" si="0"/>
        <v>2824789</v>
      </c>
      <c r="F20" s="656">
        <v>2426574</v>
      </c>
      <c r="G20" s="656">
        <v>438823</v>
      </c>
      <c r="H20" s="652">
        <f t="shared" si="1"/>
        <v>2865397</v>
      </c>
      <c r="I20" s="654">
        <f t="shared" si="2"/>
        <v>5690186</v>
      </c>
      <c r="J20" s="11"/>
    </row>
    <row r="21" spans="2:11" ht="30.75" customHeight="1">
      <c r="B21" s="651" t="s">
        <v>208</v>
      </c>
      <c r="C21" s="656">
        <v>2391300</v>
      </c>
      <c r="D21" s="656">
        <v>462948</v>
      </c>
      <c r="E21" s="652">
        <f>C21+D21</f>
        <v>2854248</v>
      </c>
      <c r="F21" s="656">
        <v>2463351</v>
      </c>
      <c r="G21" s="656">
        <v>420793</v>
      </c>
      <c r="H21" s="652">
        <f>F21+G21</f>
        <v>2884144</v>
      </c>
      <c r="I21" s="654">
        <f>E21+H21</f>
        <v>5738392</v>
      </c>
      <c r="J21" s="11"/>
    </row>
    <row r="22" spans="2:11" ht="30.75" customHeight="1">
      <c r="B22" s="655" t="str">
        <f>+'Resumen '!O6</f>
        <v>Feb.2025</v>
      </c>
      <c r="C22" s="656">
        <f>+'Resumen '!D37</f>
        <v>2369974</v>
      </c>
      <c r="D22" s="656">
        <f>+'Resumen '!D38</f>
        <v>459829</v>
      </c>
      <c r="E22" s="652">
        <f t="shared" si="0"/>
        <v>2829803</v>
      </c>
      <c r="F22" s="656">
        <f>+'Resumen '!E37</f>
        <v>2444301</v>
      </c>
      <c r="G22" s="656">
        <f>+'Resumen '!E38</f>
        <v>417888</v>
      </c>
      <c r="H22" s="652">
        <f t="shared" si="1"/>
        <v>2862189</v>
      </c>
      <c r="I22" s="654">
        <f t="shared" si="2"/>
        <v>5691992</v>
      </c>
      <c r="J22" s="11"/>
    </row>
    <row r="23" spans="2:11" ht="35.25" customHeight="1">
      <c r="B23" s="1394" t="s">
        <v>359</v>
      </c>
      <c r="C23" s="1394"/>
      <c r="D23" s="1394"/>
      <c r="E23" s="1394"/>
      <c r="F23" s="1394"/>
      <c r="G23" s="1394"/>
      <c r="H23" s="1394"/>
      <c r="I23" s="1394"/>
      <c r="J23" s="11"/>
    </row>
    <row r="24" spans="2:11" ht="25.5" customHeight="1">
      <c r="B24" s="1393"/>
      <c r="C24" s="1393"/>
      <c r="D24" s="1393"/>
      <c r="E24" s="1393"/>
      <c r="F24" s="1393"/>
      <c r="G24" s="1393"/>
      <c r="H24" s="1393"/>
      <c r="I24" s="1393"/>
      <c r="J24" s="11"/>
    </row>
    <row r="25" spans="2:11" ht="25.5" customHeight="1">
      <c r="B25" s="101"/>
      <c r="C25" s="101"/>
      <c r="D25" s="101"/>
      <c r="E25" s="101"/>
      <c r="F25" s="101"/>
      <c r="G25" s="101"/>
      <c r="H25" s="101"/>
      <c r="I25" s="101"/>
      <c r="J25" s="11"/>
      <c r="K25" s="90"/>
    </row>
    <row r="26" spans="2:11" ht="25.5" customHeight="1">
      <c r="I26" s="11"/>
      <c r="J26" s="11"/>
      <c r="K26" s="90"/>
    </row>
    <row r="27" spans="2:11" ht="25.5" customHeight="1">
      <c r="B27" s="11"/>
      <c r="C27" s="11"/>
      <c r="D27" s="11"/>
      <c r="E27" s="11"/>
      <c r="F27" s="11"/>
      <c r="G27" s="11"/>
      <c r="I27" s="11"/>
      <c r="J27" s="11"/>
      <c r="K27" s="90"/>
    </row>
    <row r="28" spans="2:11" ht="25.5" customHeight="1">
      <c r="B28" s="11"/>
      <c r="C28" s="11"/>
      <c r="D28" s="11"/>
      <c r="E28" s="11"/>
      <c r="F28" s="11"/>
      <c r="G28" s="11"/>
      <c r="I28" s="11"/>
      <c r="J28" s="11"/>
      <c r="K28" s="90"/>
    </row>
    <row r="29" spans="2:11" ht="25.5" customHeight="1">
      <c r="B29" s="11"/>
      <c r="C29" s="11"/>
      <c r="D29" s="11"/>
      <c r="E29" s="11"/>
      <c r="F29" s="11"/>
      <c r="G29" s="11"/>
      <c r="H29" s="11"/>
      <c r="I29" s="11"/>
      <c r="J29" s="11"/>
      <c r="K29" s="90"/>
    </row>
    <row r="30" spans="2:11" ht="25.5" customHeight="1">
      <c r="B30" s="11"/>
      <c r="C30" s="11"/>
      <c r="D30" s="11"/>
      <c r="E30" s="11"/>
      <c r="F30" s="11"/>
      <c r="G30" s="11"/>
      <c r="H30" s="11"/>
      <c r="I30" s="11"/>
      <c r="J30" s="11"/>
      <c r="K30" s="90"/>
    </row>
    <row r="31" spans="2:11" ht="25.5" customHeight="1">
      <c r="B31" s="11"/>
      <c r="C31" s="11"/>
      <c r="D31" s="11"/>
      <c r="E31" s="11"/>
      <c r="F31" s="11"/>
      <c r="G31" s="11"/>
      <c r="H31" s="11"/>
      <c r="I31" s="11"/>
      <c r="J31" s="11"/>
    </row>
    <row r="32" spans="2:11" ht="25.5" customHeight="1">
      <c r="B32" s="11"/>
      <c r="C32" s="11"/>
      <c r="D32" s="11"/>
      <c r="E32" s="11"/>
      <c r="F32" s="11"/>
      <c r="G32" s="11"/>
      <c r="H32" s="11"/>
      <c r="I32" s="11"/>
      <c r="J32" s="11"/>
      <c r="K32" s="90"/>
    </row>
    <row r="33" spans="2:15" ht="25.5" customHeight="1">
      <c r="B33" s="11"/>
      <c r="C33" s="11"/>
      <c r="D33" s="11"/>
      <c r="E33" s="11"/>
      <c r="F33" s="11"/>
      <c r="G33" s="11"/>
      <c r="H33" s="11"/>
      <c r="I33" s="11"/>
      <c r="K33" s="90"/>
    </row>
    <row r="34" spans="2:15">
      <c r="B34" s="11"/>
      <c r="C34" s="11"/>
      <c r="D34" s="11"/>
      <c r="E34" s="11"/>
      <c r="F34" s="11"/>
      <c r="G34" s="11"/>
      <c r="H34" s="11"/>
      <c r="I34" s="11"/>
      <c r="K34" s="88"/>
    </row>
    <row r="35" spans="2:15" ht="99.75" customHeight="1">
      <c r="B35" s="11"/>
      <c r="C35" s="11"/>
      <c r="D35" s="11"/>
      <c r="E35" s="11"/>
      <c r="F35" s="11"/>
      <c r="G35" s="11"/>
      <c r="H35" s="11"/>
      <c r="I35" s="11"/>
    </row>
    <row r="38" spans="2:15" ht="51" customHeight="1">
      <c r="J38" s="87"/>
    </row>
    <row r="39" spans="2:15" ht="78" customHeight="1">
      <c r="K39" s="87"/>
      <c r="L39" s="81"/>
      <c r="M39" s="81"/>
      <c r="N39" s="81"/>
      <c r="O39" s="81"/>
    </row>
    <row r="41" spans="2:15" ht="23.25">
      <c r="B41" s="87"/>
      <c r="C41" s="87"/>
      <c r="D41" s="87"/>
      <c r="E41" s="87"/>
      <c r="F41" s="87"/>
      <c r="G41" s="87"/>
      <c r="H41" s="87"/>
      <c r="I41" s="87"/>
    </row>
    <row r="44" spans="2:15" ht="88.5" customHeight="1"/>
  </sheetData>
  <mergeCells count="4">
    <mergeCell ref="B1:J1"/>
    <mergeCell ref="B2:J2"/>
    <mergeCell ref="B24:I24"/>
    <mergeCell ref="B23:I23"/>
  </mergeCells>
  <conditionalFormatting sqref="C22:D22 F22:G22">
    <cfRule type="cellIs" dxfId="562" priority="1" operator="equal">
      <formula>0</formula>
    </cfRule>
  </conditionalFormatting>
  <pageMargins left="0.70866141732283472" right="0.70866141732283472" top="0.74803149606299213" bottom="0.74803149606299213" header="0.31496062992125984" footer="0.31496062992125984"/>
  <pageSetup scale="31" orientation="landscape" r:id="rId1"/>
  <drawing r:id="rId2"/>
  <tableParts count="1">
    <tablePart r:id="rId3"/>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Hoja43">
    <tabColor theme="6" tint="-0.249977111117893"/>
    <pageSetUpPr fitToPage="1"/>
  </sheetPr>
  <dimension ref="A1"/>
  <sheetViews>
    <sheetView showGridLines="0" view="pageBreakPreview" zoomScale="70" zoomScaleNormal="100" zoomScaleSheetLayoutView="70" workbookViewId="0">
      <selection activeCell="Q41" sqref="Q41"/>
    </sheetView>
  </sheetViews>
  <sheetFormatPr defaultColWidth="11.42578125" defaultRowHeight="15"/>
  <cols>
    <col min="7" max="7" width="15" customWidth="1"/>
    <col min="12" max="12" width="22.85546875" customWidth="1"/>
  </cols>
  <sheetData/>
  <pageMargins left="0.70866141732283472" right="0.70866141732283472" top="0.74803149606299213" bottom="0.74803149606299213" header="0.31496062992125984" footer="0.31496062992125984"/>
  <pageSetup scale="75"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Hoja44">
    <tabColor theme="6" tint="-0.249977111117893"/>
    <pageSetUpPr fitToPage="1"/>
  </sheetPr>
  <dimension ref="A5:M54"/>
  <sheetViews>
    <sheetView showGridLines="0" view="pageBreakPreview" topLeftCell="A24" zoomScale="85" zoomScaleNormal="100" zoomScaleSheetLayoutView="85" workbookViewId="0">
      <selection activeCell="H45" sqref="H45"/>
    </sheetView>
  </sheetViews>
  <sheetFormatPr defaultColWidth="11.42578125" defaultRowHeight="15"/>
  <cols>
    <col min="7" max="8" width="15" customWidth="1"/>
    <col min="9" max="9" width="16.28515625" customWidth="1"/>
    <col min="11" max="11" width="17.7109375" customWidth="1"/>
  </cols>
  <sheetData>
    <row r="5" spans="1:12" ht="15.75" customHeight="1"/>
    <row r="6" spans="1:12">
      <c r="A6" s="1395" t="s">
        <v>360</v>
      </c>
      <c r="B6" s="1396"/>
      <c r="C6" s="1396"/>
      <c r="D6" s="1396"/>
      <c r="E6" s="1396"/>
      <c r="F6" s="1396"/>
      <c r="G6" s="1396"/>
      <c r="H6" s="1396"/>
      <c r="I6" s="1396"/>
      <c r="J6" s="1396"/>
      <c r="K6" s="1396"/>
      <c r="L6" s="1396"/>
    </row>
    <row r="7" spans="1:12">
      <c r="A7" s="1396"/>
      <c r="B7" s="1396"/>
      <c r="C7" s="1396"/>
      <c r="D7" s="1396"/>
      <c r="E7" s="1396"/>
      <c r="F7" s="1396"/>
      <c r="G7" s="1396"/>
      <c r="H7" s="1396"/>
      <c r="I7" s="1396"/>
      <c r="J7" s="1396"/>
      <c r="K7" s="1396"/>
      <c r="L7" s="1396"/>
    </row>
    <row r="8" spans="1:12">
      <c r="A8" s="1396"/>
      <c r="B8" s="1396"/>
      <c r="C8" s="1396"/>
      <c r="D8" s="1396"/>
      <c r="E8" s="1396"/>
      <c r="F8" s="1396"/>
      <c r="G8" s="1396"/>
      <c r="H8" s="1396"/>
      <c r="I8" s="1396"/>
      <c r="J8" s="1396"/>
      <c r="K8" s="1396"/>
      <c r="L8" s="1396"/>
    </row>
    <row r="9" spans="1:12">
      <c r="A9" s="1396"/>
      <c r="B9" s="1396"/>
      <c r="C9" s="1396"/>
      <c r="D9" s="1396"/>
      <c r="E9" s="1396"/>
      <c r="F9" s="1396"/>
      <c r="G9" s="1396"/>
      <c r="H9" s="1396"/>
      <c r="I9" s="1396"/>
      <c r="J9" s="1396"/>
      <c r="K9" s="1396"/>
      <c r="L9" s="1396"/>
    </row>
    <row r="10" spans="1:12">
      <c r="A10" s="1396"/>
      <c r="B10" s="1396"/>
      <c r="C10" s="1396"/>
      <c r="D10" s="1396"/>
      <c r="E10" s="1396"/>
      <c r="F10" s="1396"/>
      <c r="G10" s="1396"/>
      <c r="H10" s="1396"/>
      <c r="I10" s="1396"/>
      <c r="J10" s="1396"/>
      <c r="K10" s="1396"/>
      <c r="L10" s="1396"/>
    </row>
    <row r="11" spans="1:12">
      <c r="A11" s="1396"/>
      <c r="B11" s="1396"/>
      <c r="C11" s="1396"/>
      <c r="D11" s="1396"/>
      <c r="E11" s="1396"/>
      <c r="F11" s="1396"/>
      <c r="G11" s="1396"/>
      <c r="H11" s="1396"/>
      <c r="I11" s="1396"/>
      <c r="J11" s="1396"/>
      <c r="K11" s="1396"/>
      <c r="L11" s="1396"/>
    </row>
    <row r="12" spans="1:12">
      <c r="A12" s="1396"/>
      <c r="B12" s="1396"/>
      <c r="C12" s="1396"/>
      <c r="D12" s="1396"/>
      <c r="E12" s="1396"/>
      <c r="F12" s="1396"/>
      <c r="G12" s="1396"/>
      <c r="H12" s="1396"/>
      <c r="I12" s="1396"/>
      <c r="J12" s="1396"/>
      <c r="K12" s="1396"/>
      <c r="L12" s="1396"/>
    </row>
    <row r="13" spans="1:12">
      <c r="A13" s="1396"/>
      <c r="B13" s="1396"/>
      <c r="C13" s="1396"/>
      <c r="D13" s="1396"/>
      <c r="E13" s="1396"/>
      <c r="F13" s="1396"/>
      <c r="G13" s="1396"/>
      <c r="H13" s="1396"/>
      <c r="I13" s="1396"/>
      <c r="J13" s="1396"/>
      <c r="K13" s="1396"/>
      <c r="L13" s="1396"/>
    </row>
    <row r="14" spans="1:12">
      <c r="A14" s="1396"/>
      <c r="B14" s="1396"/>
      <c r="C14" s="1396"/>
      <c r="D14" s="1396"/>
      <c r="E14" s="1396"/>
      <c r="F14" s="1396"/>
      <c r="G14" s="1396"/>
      <c r="H14" s="1396"/>
      <c r="I14" s="1396"/>
      <c r="J14" s="1396"/>
      <c r="K14" s="1396"/>
      <c r="L14" s="1396"/>
    </row>
    <row r="15" spans="1:12">
      <c r="A15" s="1396"/>
      <c r="B15" s="1396"/>
      <c r="C15" s="1396"/>
      <c r="D15" s="1396"/>
      <c r="E15" s="1396"/>
      <c r="F15" s="1396"/>
      <c r="G15" s="1396"/>
      <c r="H15" s="1396"/>
      <c r="I15" s="1396"/>
      <c r="J15" s="1396"/>
      <c r="K15" s="1396"/>
      <c r="L15" s="1396"/>
    </row>
    <row r="16" spans="1:12">
      <c r="A16" s="1396"/>
      <c r="B16" s="1396"/>
      <c r="C16" s="1396"/>
      <c r="D16" s="1396"/>
      <c r="E16" s="1396"/>
      <c r="F16" s="1396"/>
      <c r="G16" s="1396"/>
      <c r="H16" s="1396"/>
      <c r="I16" s="1396"/>
      <c r="J16" s="1396"/>
      <c r="K16" s="1396"/>
      <c r="L16" s="1396"/>
    </row>
    <row r="17" spans="1:12">
      <c r="A17" s="1396"/>
      <c r="B17" s="1396"/>
      <c r="C17" s="1396"/>
      <c r="D17" s="1396"/>
      <c r="E17" s="1396"/>
      <c r="F17" s="1396"/>
      <c r="G17" s="1396"/>
      <c r="H17" s="1396"/>
      <c r="I17" s="1396"/>
      <c r="J17" s="1396"/>
      <c r="K17" s="1396"/>
      <c r="L17" s="1396"/>
    </row>
    <row r="18" spans="1:12">
      <c r="A18" s="1396"/>
      <c r="B18" s="1396"/>
      <c r="C18" s="1396"/>
      <c r="D18" s="1396"/>
      <c r="E18" s="1396"/>
      <c r="F18" s="1396"/>
      <c r="G18" s="1396"/>
      <c r="H18" s="1396"/>
      <c r="I18" s="1396"/>
      <c r="J18" s="1396"/>
      <c r="K18" s="1396"/>
      <c r="L18" s="1396"/>
    </row>
    <row r="19" spans="1:12">
      <c r="A19" s="1396"/>
      <c r="B19" s="1396"/>
      <c r="C19" s="1396"/>
      <c r="D19" s="1396"/>
      <c r="E19" s="1396"/>
      <c r="F19" s="1396"/>
      <c r="G19" s="1396"/>
      <c r="H19" s="1396"/>
      <c r="I19" s="1396"/>
      <c r="J19" s="1396"/>
      <c r="K19" s="1396"/>
      <c r="L19" s="1396"/>
    </row>
    <row r="20" spans="1:12">
      <c r="A20" s="1396"/>
      <c r="B20" s="1396"/>
      <c r="C20" s="1396"/>
      <c r="D20" s="1396"/>
      <c r="E20" s="1396"/>
      <c r="F20" s="1396"/>
      <c r="G20" s="1396"/>
      <c r="H20" s="1396"/>
      <c r="I20" s="1396"/>
      <c r="J20" s="1396"/>
      <c r="K20" s="1396"/>
      <c r="L20" s="1396"/>
    </row>
    <row r="21" spans="1:12">
      <c r="A21" s="1396"/>
      <c r="B21" s="1396"/>
      <c r="C21" s="1396"/>
      <c r="D21" s="1396"/>
      <c r="E21" s="1396"/>
      <c r="F21" s="1396"/>
      <c r="G21" s="1396"/>
      <c r="H21" s="1396"/>
      <c r="I21" s="1396"/>
      <c r="J21" s="1396"/>
      <c r="K21" s="1396"/>
      <c r="L21" s="1396"/>
    </row>
    <row r="22" spans="1:12">
      <c r="A22" s="1396"/>
      <c r="B22" s="1396"/>
      <c r="C22" s="1396"/>
      <c r="D22" s="1396"/>
      <c r="E22" s="1396"/>
      <c r="F22" s="1396"/>
      <c r="G22" s="1396"/>
      <c r="H22" s="1396"/>
      <c r="I22" s="1396"/>
      <c r="J22" s="1396"/>
      <c r="K22" s="1396"/>
      <c r="L22" s="1396"/>
    </row>
    <row r="23" spans="1:12">
      <c r="A23" s="1396"/>
      <c r="B23" s="1396"/>
      <c r="C23" s="1396"/>
      <c r="D23" s="1396"/>
      <c r="E23" s="1396"/>
      <c r="F23" s="1396"/>
      <c r="G23" s="1396"/>
      <c r="H23" s="1396"/>
      <c r="I23" s="1396"/>
      <c r="J23" s="1396"/>
      <c r="K23" s="1396"/>
      <c r="L23" s="1396"/>
    </row>
    <row r="24" spans="1:12">
      <c r="A24" s="1396"/>
      <c r="B24" s="1396"/>
      <c r="C24" s="1396"/>
      <c r="D24" s="1396"/>
      <c r="E24" s="1396"/>
      <c r="F24" s="1396"/>
      <c r="G24" s="1396"/>
      <c r="H24" s="1396"/>
      <c r="I24" s="1396"/>
      <c r="J24" s="1396"/>
      <c r="K24" s="1396"/>
      <c r="L24" s="1396"/>
    </row>
    <row r="25" spans="1:12">
      <c r="A25" s="1396"/>
      <c r="B25" s="1396"/>
      <c r="C25" s="1396"/>
      <c r="D25" s="1396"/>
      <c r="E25" s="1396"/>
      <c r="F25" s="1396"/>
      <c r="G25" s="1396"/>
      <c r="H25" s="1396"/>
      <c r="I25" s="1396"/>
      <c r="J25" s="1396"/>
      <c r="K25" s="1396"/>
      <c r="L25" s="1396"/>
    </row>
    <row r="26" spans="1:12">
      <c r="A26" s="1396"/>
      <c r="B26" s="1396"/>
      <c r="C26" s="1396"/>
      <c r="D26" s="1396"/>
      <c r="E26" s="1396"/>
      <c r="F26" s="1396"/>
      <c r="G26" s="1396"/>
      <c r="H26" s="1396"/>
      <c r="I26" s="1396"/>
      <c r="J26" s="1396"/>
      <c r="K26" s="1396"/>
      <c r="L26" s="1396"/>
    </row>
    <row r="27" spans="1:12" ht="59.25" customHeight="1">
      <c r="A27" s="1396"/>
      <c r="B27" s="1396"/>
      <c r="C27" s="1396"/>
      <c r="D27" s="1396"/>
      <c r="E27" s="1396"/>
      <c r="F27" s="1396"/>
      <c r="G27" s="1396"/>
      <c r="H27" s="1396"/>
      <c r="I27" s="1396"/>
      <c r="J27" s="1396"/>
      <c r="K27" s="1396"/>
      <c r="L27" s="1396"/>
    </row>
    <row r="28" spans="1:12" ht="58.5" customHeight="1">
      <c r="A28" s="1396"/>
      <c r="B28" s="1396"/>
      <c r="C28" s="1396"/>
      <c r="D28" s="1396"/>
      <c r="E28" s="1396"/>
      <c r="F28" s="1396"/>
      <c r="G28" s="1396"/>
      <c r="H28" s="1396"/>
      <c r="I28" s="1396"/>
      <c r="J28" s="1396"/>
      <c r="K28" s="1396"/>
      <c r="L28" s="1396"/>
    </row>
    <row r="29" spans="1:12" ht="46.5" customHeight="1">
      <c r="A29" s="1396"/>
      <c r="B29" s="1396"/>
      <c r="C29" s="1396"/>
      <c r="D29" s="1396"/>
      <c r="E29" s="1396"/>
      <c r="F29" s="1396"/>
      <c r="G29" s="1396"/>
      <c r="H29" s="1396"/>
      <c r="I29" s="1396"/>
      <c r="J29" s="1396"/>
      <c r="K29" s="1396"/>
      <c r="L29" s="1396"/>
    </row>
    <row r="30" spans="1:12">
      <c r="A30" s="1396"/>
      <c r="B30" s="1396"/>
      <c r="C30" s="1396"/>
      <c r="D30" s="1396"/>
      <c r="E30" s="1396"/>
      <c r="F30" s="1396"/>
      <c r="G30" s="1396"/>
      <c r="H30" s="1396"/>
      <c r="I30" s="1396"/>
      <c r="J30" s="1396"/>
      <c r="K30" s="1396"/>
      <c r="L30" s="1396"/>
    </row>
    <row r="31" spans="1:12" ht="23.25" customHeight="1">
      <c r="A31" s="1396"/>
      <c r="B31" s="1396"/>
      <c r="C31" s="1396"/>
      <c r="D31" s="1396"/>
      <c r="E31" s="1396"/>
      <c r="F31" s="1396"/>
      <c r="G31" s="1396"/>
      <c r="H31" s="1396"/>
      <c r="I31" s="1396"/>
      <c r="J31" s="1396"/>
      <c r="K31" s="1396"/>
      <c r="L31" s="1396"/>
    </row>
    <row r="32" spans="1:12">
      <c r="A32" s="1396"/>
      <c r="B32" s="1396"/>
      <c r="C32" s="1396"/>
      <c r="D32" s="1396"/>
      <c r="E32" s="1396"/>
      <c r="F32" s="1396"/>
      <c r="G32" s="1396"/>
      <c r="H32" s="1396"/>
      <c r="I32" s="1396"/>
      <c r="J32" s="1396"/>
      <c r="K32" s="1396"/>
      <c r="L32" s="1396"/>
    </row>
    <row r="33" spans="1:13" ht="29.25" customHeight="1">
      <c r="A33" s="1396"/>
      <c r="B33" s="1396"/>
      <c r="C33" s="1396"/>
      <c r="D33" s="1396"/>
      <c r="E33" s="1396"/>
      <c r="F33" s="1396"/>
      <c r="G33" s="1396"/>
      <c r="H33" s="1396"/>
      <c r="I33" s="1396"/>
      <c r="J33" s="1396"/>
      <c r="K33" s="1396"/>
      <c r="L33" s="1396"/>
    </row>
    <row r="34" spans="1:13">
      <c r="A34" s="146"/>
      <c r="B34" s="146"/>
      <c r="C34" s="146"/>
      <c r="D34" s="146"/>
      <c r="E34" s="146"/>
      <c r="F34" s="146"/>
      <c r="G34" s="146"/>
      <c r="H34" s="146"/>
      <c r="I34" s="146"/>
      <c r="J34" s="146"/>
      <c r="K34" s="146"/>
      <c r="L34" s="146"/>
    </row>
    <row r="35" spans="1:13">
      <c r="A35" s="146"/>
      <c r="B35" s="146"/>
      <c r="C35" s="146"/>
      <c r="D35" s="146"/>
      <c r="E35" s="146"/>
      <c r="F35" s="146"/>
      <c r="G35" s="146"/>
      <c r="H35" s="146"/>
      <c r="I35" s="146"/>
      <c r="J35" s="146"/>
      <c r="K35" s="146"/>
      <c r="L35" s="146"/>
    </row>
    <row r="36" spans="1:13">
      <c r="A36" s="146"/>
      <c r="B36" s="146"/>
      <c r="C36" s="146"/>
      <c r="D36" s="146"/>
      <c r="E36" s="146"/>
      <c r="F36" s="146"/>
      <c r="G36" s="146"/>
      <c r="H36" s="146"/>
      <c r="I36" s="146"/>
      <c r="J36" s="146"/>
      <c r="K36" s="146"/>
      <c r="L36" s="146"/>
    </row>
    <row r="37" spans="1:13">
      <c r="A37" s="146"/>
      <c r="B37" s="146"/>
      <c r="C37" s="146"/>
      <c r="D37" s="146"/>
      <c r="E37" s="146"/>
      <c r="F37" s="146"/>
      <c r="G37" s="146"/>
      <c r="H37" s="146"/>
      <c r="I37" s="146"/>
      <c r="J37" s="146"/>
      <c r="K37" s="146"/>
      <c r="L37" s="146"/>
    </row>
    <row r="38" spans="1:13">
      <c r="A38" s="146"/>
      <c r="B38" s="146"/>
      <c r="C38" s="146"/>
      <c r="D38" s="146"/>
      <c r="E38" s="146"/>
      <c r="F38" s="146"/>
      <c r="G38" s="146"/>
      <c r="H38" s="146"/>
      <c r="I38" s="146"/>
      <c r="J38" s="146"/>
      <c r="K38" s="146"/>
      <c r="L38" s="146"/>
    </row>
    <row r="48" spans="1:13">
      <c r="M48" s="146"/>
    </row>
    <row r="49" spans="13:13">
      <c r="M49" s="146"/>
    </row>
    <row r="50" spans="13:13">
      <c r="M50" s="146"/>
    </row>
    <row r="51" spans="13:13">
      <c r="M51" s="146"/>
    </row>
    <row r="52" spans="13:13">
      <c r="M52" s="146"/>
    </row>
    <row r="53" spans="13:13">
      <c r="M53" s="146"/>
    </row>
    <row r="54" spans="13:13">
      <c r="M54" s="146"/>
    </row>
  </sheetData>
  <mergeCells count="1">
    <mergeCell ref="A6:L33"/>
  </mergeCells>
  <pageMargins left="0.70866141732283472" right="0.70866141732283472" top="0.74803149606299213" bottom="0.74803149606299213" header="0.31496062992125984" footer="0.31496062992125984"/>
  <pageSetup scale="77"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Hoja45">
    <tabColor theme="6" tint="-0.249977111117893"/>
    <pageSetUpPr fitToPage="1"/>
  </sheetPr>
  <dimension ref="A1:H50"/>
  <sheetViews>
    <sheetView showGridLines="0" view="pageBreakPreview" zoomScale="85" zoomScaleNormal="100" zoomScaleSheetLayoutView="85" workbookViewId="0">
      <selection activeCell="I17" sqref="I17"/>
    </sheetView>
  </sheetViews>
  <sheetFormatPr defaultColWidth="11.42578125" defaultRowHeight="15"/>
  <cols>
    <col min="1" max="1" width="16" customWidth="1"/>
    <col min="2" max="2" width="18.28515625" customWidth="1"/>
    <col min="3" max="4" width="16.42578125" customWidth="1"/>
    <col min="5" max="5" width="18.42578125" customWidth="1"/>
    <col min="6" max="6" width="24.85546875" customWidth="1"/>
    <col min="7" max="7" width="26.5703125" customWidth="1"/>
    <col min="8" max="8" width="4.42578125" customWidth="1"/>
    <col min="12" max="13" width="13.140625" bestFit="1" customWidth="1"/>
    <col min="14" max="14" width="14.85546875" bestFit="1" customWidth="1"/>
    <col min="15" max="15" width="15.7109375" customWidth="1"/>
    <col min="16" max="16" width="14.42578125" bestFit="1" customWidth="1"/>
    <col min="17" max="17" width="16.42578125" bestFit="1" customWidth="1"/>
    <col min="18" max="18" width="12.85546875" bestFit="1" customWidth="1"/>
    <col min="19" max="19" width="13.42578125" bestFit="1" customWidth="1"/>
    <col min="20" max="20" width="15.85546875" bestFit="1" customWidth="1"/>
  </cols>
  <sheetData>
    <row r="1" spans="1:8" ht="54.75" customHeight="1">
      <c r="A1" s="1399" t="s">
        <v>361</v>
      </c>
      <c r="B1" s="1400"/>
      <c r="C1" s="1400"/>
      <c r="D1" s="1400"/>
      <c r="E1" s="1400"/>
      <c r="F1" s="1400"/>
      <c r="G1" s="1400"/>
      <c r="H1" s="86"/>
    </row>
    <row r="2" spans="1:8" ht="24" customHeight="1" thickBot="1">
      <c r="A2" s="1397" t="str">
        <f>+'Resumen '!O1</f>
        <v>Período:  Diciembre 2009 - Febrero 2025</v>
      </c>
      <c r="B2" s="1398"/>
      <c r="C2" s="1398"/>
      <c r="D2" s="1398"/>
      <c r="E2" s="1398"/>
      <c r="F2" s="1398"/>
      <c r="G2" s="1398"/>
    </row>
    <row r="3" spans="1:8" ht="13.5" customHeight="1">
      <c r="B3" s="69"/>
      <c r="C3" s="69"/>
      <c r="D3" s="69"/>
      <c r="E3" s="69"/>
      <c r="F3" s="69"/>
      <c r="G3" s="69"/>
    </row>
    <row r="4" spans="1:8" s="78" customFormat="1" ht="39" customHeight="1">
      <c r="A4" s="796"/>
      <c r="B4" s="797"/>
      <c r="C4" s="1403" t="s">
        <v>362</v>
      </c>
      <c r="D4" s="1403"/>
      <c r="E4" s="801" t="s">
        <v>363</v>
      </c>
      <c r="F4" s="801" t="s">
        <v>364</v>
      </c>
      <c r="G4" s="801" t="s">
        <v>365</v>
      </c>
    </row>
    <row r="5" spans="1:8" s="79" customFormat="1" ht="39.75" customHeight="1">
      <c r="A5" s="801" t="s">
        <v>326</v>
      </c>
      <c r="B5" s="801" t="s">
        <v>366</v>
      </c>
      <c r="C5" s="801" t="s">
        <v>367</v>
      </c>
      <c r="D5" s="801" t="s">
        <v>368</v>
      </c>
      <c r="E5" s="801" t="s">
        <v>369</v>
      </c>
      <c r="F5" s="801" t="s">
        <v>370</v>
      </c>
      <c r="G5" s="801" t="s">
        <v>371</v>
      </c>
    </row>
    <row r="6" spans="1:8" s="78" customFormat="1" ht="18.75">
      <c r="A6" s="798">
        <v>2009</v>
      </c>
      <c r="B6" s="799">
        <f t="shared" ref="B6:B16" si="0">+C6+D6+E6+F6+G6</f>
        <v>18748</v>
      </c>
      <c r="C6" s="800">
        <v>18748</v>
      </c>
      <c r="D6" s="800">
        <v>0</v>
      </c>
      <c r="E6" s="800">
        <v>0</v>
      </c>
      <c r="F6" s="800">
        <v>0</v>
      </c>
      <c r="G6" s="800">
        <v>0</v>
      </c>
    </row>
    <row r="7" spans="1:8" s="78" customFormat="1" ht="18.75">
      <c r="A7" s="798">
        <v>2010</v>
      </c>
      <c r="B7" s="799">
        <f t="shared" si="0"/>
        <v>27105</v>
      </c>
      <c r="C7" s="800">
        <v>27105</v>
      </c>
      <c r="D7" s="800">
        <v>0</v>
      </c>
      <c r="E7" s="800">
        <v>0</v>
      </c>
      <c r="F7" s="800">
        <v>0</v>
      </c>
      <c r="G7" s="800">
        <v>0</v>
      </c>
    </row>
    <row r="8" spans="1:8" s="78" customFormat="1" ht="18.75">
      <c r="A8" s="798">
        <v>2011</v>
      </c>
      <c r="B8" s="799">
        <f t="shared" si="0"/>
        <v>29726</v>
      </c>
      <c r="C8" s="800">
        <v>29726</v>
      </c>
      <c r="D8" s="800">
        <v>0</v>
      </c>
      <c r="E8" s="800">
        <v>0</v>
      </c>
      <c r="F8" s="800">
        <v>0</v>
      </c>
      <c r="G8" s="800">
        <v>0</v>
      </c>
    </row>
    <row r="9" spans="1:8" s="78" customFormat="1" ht="18.75">
      <c r="A9" s="798">
        <v>2012</v>
      </c>
      <c r="B9" s="799">
        <f t="shared" si="0"/>
        <v>30703</v>
      </c>
      <c r="C9" s="800">
        <v>30703</v>
      </c>
      <c r="D9" s="800">
        <v>0</v>
      </c>
      <c r="E9" s="800">
        <v>0</v>
      </c>
      <c r="F9" s="800">
        <v>0</v>
      </c>
      <c r="G9" s="800">
        <v>0</v>
      </c>
    </row>
    <row r="10" spans="1:8" ht="15.75">
      <c r="A10" s="798">
        <v>2013</v>
      </c>
      <c r="B10" s="799">
        <f t="shared" si="0"/>
        <v>25205</v>
      </c>
      <c r="C10" s="800">
        <v>25205</v>
      </c>
      <c r="D10" s="800">
        <v>0</v>
      </c>
      <c r="E10" s="800">
        <v>0</v>
      </c>
      <c r="F10" s="800">
        <v>0</v>
      </c>
      <c r="G10" s="800">
        <v>0</v>
      </c>
    </row>
    <row r="11" spans="1:8" ht="15.75">
      <c r="A11" s="798">
        <v>2014</v>
      </c>
      <c r="B11" s="799">
        <f t="shared" si="0"/>
        <v>30370</v>
      </c>
      <c r="C11" s="800">
        <v>30370</v>
      </c>
      <c r="D11" s="800">
        <v>0</v>
      </c>
      <c r="E11" s="800">
        <v>0</v>
      </c>
      <c r="F11" s="800">
        <v>0</v>
      </c>
      <c r="G11" s="800">
        <v>0</v>
      </c>
    </row>
    <row r="12" spans="1:8" ht="15.75">
      <c r="A12" s="798">
        <v>2015</v>
      </c>
      <c r="B12" s="799">
        <f t="shared" si="0"/>
        <v>30529</v>
      </c>
      <c r="C12" s="800">
        <v>30529</v>
      </c>
      <c r="D12" s="800">
        <v>0</v>
      </c>
      <c r="E12" s="800">
        <v>0</v>
      </c>
      <c r="F12" s="800">
        <v>0</v>
      </c>
      <c r="G12" s="800">
        <v>0</v>
      </c>
    </row>
    <row r="13" spans="1:8" s="134" customFormat="1" ht="15.75">
      <c r="A13" s="798">
        <v>2016</v>
      </c>
      <c r="B13" s="799">
        <f t="shared" si="0"/>
        <v>27409</v>
      </c>
      <c r="C13" s="800">
        <v>27409</v>
      </c>
      <c r="D13" s="800">
        <v>0</v>
      </c>
      <c r="E13" s="800">
        <v>0</v>
      </c>
      <c r="F13" s="800">
        <v>0</v>
      </c>
      <c r="G13" s="800">
        <v>0</v>
      </c>
    </row>
    <row r="14" spans="1:8" ht="15.75">
      <c r="A14" s="798">
        <v>2017</v>
      </c>
      <c r="B14" s="799">
        <f t="shared" si="0"/>
        <v>72326</v>
      </c>
      <c r="C14" s="800">
        <v>26338</v>
      </c>
      <c r="D14" s="800">
        <v>0</v>
      </c>
      <c r="E14" s="800">
        <v>4623</v>
      </c>
      <c r="F14" s="800">
        <v>19613</v>
      </c>
      <c r="G14" s="800">
        <v>21752</v>
      </c>
    </row>
    <row r="15" spans="1:8" ht="15.75">
      <c r="A15" s="798">
        <v>2018</v>
      </c>
      <c r="B15" s="799">
        <f t="shared" si="0"/>
        <v>76197</v>
      </c>
      <c r="C15" s="800">
        <v>25266</v>
      </c>
      <c r="D15" s="800">
        <v>0</v>
      </c>
      <c r="E15" s="800">
        <v>5232</v>
      </c>
      <c r="F15" s="800">
        <v>22744</v>
      </c>
      <c r="G15" s="800">
        <v>22955</v>
      </c>
    </row>
    <row r="16" spans="1:8" ht="15.75">
      <c r="A16" s="798">
        <v>2019</v>
      </c>
      <c r="B16" s="799">
        <f t="shared" si="0"/>
        <v>90657</v>
      </c>
      <c r="C16" s="800">
        <v>23781</v>
      </c>
      <c r="D16" s="800">
        <v>11479</v>
      </c>
      <c r="E16" s="800">
        <v>5670</v>
      </c>
      <c r="F16" s="800">
        <v>25426</v>
      </c>
      <c r="G16" s="800">
        <v>24301</v>
      </c>
    </row>
    <row r="17" spans="1:8" ht="15.75">
      <c r="A17" s="798">
        <v>2020</v>
      </c>
      <c r="B17" s="799">
        <v>95925</v>
      </c>
      <c r="C17" s="800">
        <v>22156</v>
      </c>
      <c r="D17" s="800">
        <v>13873</v>
      </c>
      <c r="E17" s="800">
        <v>6078</v>
      </c>
      <c r="F17" s="800">
        <v>25900</v>
      </c>
      <c r="G17" s="800">
        <v>27918</v>
      </c>
    </row>
    <row r="18" spans="1:8" ht="15.75">
      <c r="A18" s="798" t="s">
        <v>247</v>
      </c>
      <c r="B18" s="799">
        <f>+C18+D18+E18+F18+G18</f>
        <v>97916</v>
      </c>
      <c r="C18" s="800">
        <v>20062</v>
      </c>
      <c r="D18" s="800">
        <v>17145</v>
      </c>
      <c r="E18" s="800">
        <v>5922</v>
      </c>
      <c r="F18" s="800">
        <v>26562</v>
      </c>
      <c r="G18" s="800">
        <v>28225</v>
      </c>
    </row>
    <row r="19" spans="1:8" ht="15.75">
      <c r="A19" s="798">
        <v>2022</v>
      </c>
      <c r="B19" s="799">
        <f>+C19+D19+E19+F19+G19</f>
        <v>104426</v>
      </c>
      <c r="C19" s="800">
        <v>18658</v>
      </c>
      <c r="D19" s="800">
        <v>21809</v>
      </c>
      <c r="E19" s="800">
        <v>5781</v>
      </c>
      <c r="F19" s="800">
        <v>27442</v>
      </c>
      <c r="G19" s="800">
        <v>30736</v>
      </c>
    </row>
    <row r="20" spans="1:8" ht="15.75">
      <c r="A20" s="798" t="s">
        <v>372</v>
      </c>
      <c r="B20" s="799">
        <f>+C20+D20+E20+F20+G20</f>
        <v>111952</v>
      </c>
      <c r="C20" s="800">
        <v>17514</v>
      </c>
      <c r="D20" s="800">
        <v>27960</v>
      </c>
      <c r="E20" s="800">
        <v>5602</v>
      </c>
      <c r="F20" s="800">
        <v>28822</v>
      </c>
      <c r="G20" s="800">
        <v>32054</v>
      </c>
    </row>
    <row r="21" spans="1:8" ht="15.75">
      <c r="A21" s="798" t="s">
        <v>373</v>
      </c>
      <c r="B21" s="799">
        <f>+C21+D21+E21+F21+G21</f>
        <v>115202</v>
      </c>
      <c r="C21" s="800">
        <v>16476</v>
      </c>
      <c r="D21" s="800">
        <v>30199</v>
      </c>
      <c r="E21" s="800">
        <v>5721</v>
      </c>
      <c r="F21" s="800">
        <v>30324</v>
      </c>
      <c r="G21" s="800">
        <v>32482</v>
      </c>
    </row>
    <row r="22" spans="1:8" ht="15.75">
      <c r="A22" s="798" t="s">
        <v>374</v>
      </c>
      <c r="B22" s="799">
        <f>+C22+D22+E22+F22+G22</f>
        <v>116105</v>
      </c>
      <c r="C22" s="800">
        <f>+'Resumen '!I13</f>
        <v>16366</v>
      </c>
      <c r="D22" s="800">
        <f>+'Resumen '!J13</f>
        <v>30608</v>
      </c>
      <c r="E22" s="800">
        <f>+'Resumen '!K13</f>
        <v>5742</v>
      </c>
      <c r="F22" s="800">
        <f>+'Resumen '!L13</f>
        <v>30760</v>
      </c>
      <c r="G22" s="800">
        <f>+'Resumen '!M13</f>
        <v>32629</v>
      </c>
    </row>
    <row r="23" spans="1:8" ht="29.25" customHeight="1">
      <c r="A23" s="1401" t="s">
        <v>375</v>
      </c>
      <c r="B23" s="1401"/>
      <c r="C23" s="1401"/>
      <c r="D23" s="1401"/>
      <c r="E23" s="1401"/>
      <c r="F23" s="1401"/>
      <c r="G23" s="1401"/>
    </row>
    <row r="24" spans="1:8" ht="27" customHeight="1">
      <c r="A24" s="1402" t="s">
        <v>376</v>
      </c>
      <c r="B24" s="1402"/>
      <c r="C24" s="1402"/>
      <c r="D24" s="1402"/>
      <c r="E24" s="1402"/>
      <c r="F24" s="1402"/>
      <c r="G24" s="1402"/>
    </row>
    <row r="25" spans="1:8" ht="15.75">
      <c r="C25" s="3"/>
      <c r="D25" s="3"/>
      <c r="E25" s="3"/>
      <c r="F25" s="3"/>
      <c r="G25" s="3"/>
      <c r="H25" s="3"/>
    </row>
    <row r="26" spans="1:8" ht="15.75">
      <c r="C26" s="3"/>
      <c r="D26" s="3"/>
      <c r="E26" s="3"/>
      <c r="F26" s="3"/>
      <c r="G26" s="3"/>
    </row>
    <row r="27" spans="1:8" ht="15.75">
      <c r="C27" s="3"/>
      <c r="D27" s="3"/>
      <c r="E27" s="3"/>
      <c r="F27" s="3"/>
      <c r="G27" s="3"/>
    </row>
    <row r="28" spans="1:8" ht="18.75">
      <c r="B28" s="160"/>
      <c r="C28" s="3"/>
      <c r="D28" s="3"/>
      <c r="E28" s="3"/>
      <c r="F28" s="3"/>
      <c r="G28" s="3"/>
    </row>
    <row r="29" spans="1:8" ht="18.75">
      <c r="B29" s="159"/>
    </row>
    <row r="50" spans="8:8" ht="29.25" customHeight="1">
      <c r="H50" s="92"/>
    </row>
  </sheetData>
  <mergeCells count="5">
    <mergeCell ref="A2:G2"/>
    <mergeCell ref="A1:G1"/>
    <mergeCell ref="A23:G23"/>
    <mergeCell ref="A24:G24"/>
    <mergeCell ref="C4:D4"/>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Hoja50">
    <tabColor rgb="FF0070C0"/>
    <pageSetUpPr fitToPage="1"/>
  </sheetPr>
  <dimension ref="L1:M1"/>
  <sheetViews>
    <sheetView showGridLines="0" view="pageBreakPreview" topLeftCell="A25" zoomScale="70" zoomScaleNormal="100" zoomScaleSheetLayoutView="70" workbookViewId="0">
      <selection activeCell="AB35" sqref="AB35"/>
    </sheetView>
  </sheetViews>
  <sheetFormatPr defaultColWidth="11.42578125" defaultRowHeight="15"/>
  <cols>
    <col min="7" max="7" width="35.7109375" customWidth="1"/>
    <col min="11" max="11" width="11.28515625" customWidth="1"/>
    <col min="12" max="13" width="11.42578125" hidden="1" customWidth="1"/>
    <col min="15" max="15" width="17.140625" customWidth="1"/>
  </cols>
  <sheetData/>
  <pageMargins left="0.70866141732283472" right="0.70866141732283472" top="0.74803149606299213" bottom="0.74803149606299213" header="0.31496062992125984" footer="0.31496062992125984"/>
  <pageSetup paperSize="119" scale="64"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Hoja51">
    <tabColor rgb="FF0070C0"/>
    <pageSetUpPr fitToPage="1"/>
  </sheetPr>
  <dimension ref="A5:P46"/>
  <sheetViews>
    <sheetView showGridLines="0" view="pageBreakPreview" zoomScale="70" zoomScaleNormal="100" zoomScaleSheetLayoutView="70" workbookViewId="0">
      <selection activeCell="S33" sqref="S33"/>
    </sheetView>
  </sheetViews>
  <sheetFormatPr defaultColWidth="11.42578125" defaultRowHeight="15"/>
  <cols>
    <col min="1" max="13" width="14.85546875" customWidth="1"/>
  </cols>
  <sheetData>
    <row r="5" spans="1:13" ht="34.5" customHeight="1"/>
    <row r="6" spans="1:13">
      <c r="A6" s="1404" t="s">
        <v>377</v>
      </c>
      <c r="B6" s="1405"/>
      <c r="C6" s="1405"/>
      <c r="D6" s="1405"/>
      <c r="E6" s="1405"/>
      <c r="F6" s="1405"/>
      <c r="G6" s="1405"/>
      <c r="H6" s="1405"/>
      <c r="I6" s="1405"/>
      <c r="J6" s="1405"/>
      <c r="K6" s="1405"/>
      <c r="L6" s="1405"/>
      <c r="M6" s="1405"/>
    </row>
    <row r="7" spans="1:13">
      <c r="A7" s="1405"/>
      <c r="B7" s="1405"/>
      <c r="C7" s="1405"/>
      <c r="D7" s="1405"/>
      <c r="E7" s="1405"/>
      <c r="F7" s="1405"/>
      <c r="G7" s="1405"/>
      <c r="H7" s="1405"/>
      <c r="I7" s="1405"/>
      <c r="J7" s="1405"/>
      <c r="K7" s="1405"/>
      <c r="L7" s="1405"/>
      <c r="M7" s="1405"/>
    </row>
    <row r="8" spans="1:13">
      <c r="A8" s="1405"/>
      <c r="B8" s="1405"/>
      <c r="C8" s="1405"/>
      <c r="D8" s="1405"/>
      <c r="E8" s="1405"/>
      <c r="F8" s="1405"/>
      <c r="G8" s="1405"/>
      <c r="H8" s="1405"/>
      <c r="I8" s="1405"/>
      <c r="J8" s="1405"/>
      <c r="K8" s="1405"/>
      <c r="L8" s="1405"/>
      <c r="M8" s="1405"/>
    </row>
    <row r="9" spans="1:13">
      <c r="A9" s="1405"/>
      <c r="B9" s="1405"/>
      <c r="C9" s="1405"/>
      <c r="D9" s="1405"/>
      <c r="E9" s="1405"/>
      <c r="F9" s="1405"/>
      <c r="G9" s="1405"/>
      <c r="H9" s="1405"/>
      <c r="I9" s="1405"/>
      <c r="J9" s="1405"/>
      <c r="K9" s="1405"/>
      <c r="L9" s="1405"/>
      <c r="M9" s="1405"/>
    </row>
    <row r="10" spans="1:13">
      <c r="A10" s="1405"/>
      <c r="B10" s="1405"/>
      <c r="C10" s="1405"/>
      <c r="D10" s="1405"/>
      <c r="E10" s="1405"/>
      <c r="F10" s="1405"/>
      <c r="G10" s="1405"/>
      <c r="H10" s="1405"/>
      <c r="I10" s="1405"/>
      <c r="J10" s="1405"/>
      <c r="K10" s="1405"/>
      <c r="L10" s="1405"/>
      <c r="M10" s="1405"/>
    </row>
    <row r="11" spans="1:13">
      <c r="A11" s="1405"/>
      <c r="B11" s="1405"/>
      <c r="C11" s="1405"/>
      <c r="D11" s="1405"/>
      <c r="E11" s="1405"/>
      <c r="F11" s="1405"/>
      <c r="G11" s="1405"/>
      <c r="H11" s="1405"/>
      <c r="I11" s="1405"/>
      <c r="J11" s="1405"/>
      <c r="K11" s="1405"/>
      <c r="L11" s="1405"/>
      <c r="M11" s="1405"/>
    </row>
    <row r="12" spans="1:13">
      <c r="A12" s="1405"/>
      <c r="B12" s="1405"/>
      <c r="C12" s="1405"/>
      <c r="D12" s="1405"/>
      <c r="E12" s="1405"/>
      <c r="F12" s="1405"/>
      <c r="G12" s="1405"/>
      <c r="H12" s="1405"/>
      <c r="I12" s="1405"/>
      <c r="J12" s="1405"/>
      <c r="K12" s="1405"/>
      <c r="L12" s="1405"/>
      <c r="M12" s="1405"/>
    </row>
    <row r="13" spans="1:13">
      <c r="A13" s="1405"/>
      <c r="B13" s="1405"/>
      <c r="C13" s="1405"/>
      <c r="D13" s="1405"/>
      <c r="E13" s="1405"/>
      <c r="F13" s="1405"/>
      <c r="G13" s="1405"/>
      <c r="H13" s="1405"/>
      <c r="I13" s="1405"/>
      <c r="J13" s="1405"/>
      <c r="K13" s="1405"/>
      <c r="L13" s="1405"/>
      <c r="M13" s="1405"/>
    </row>
    <row r="14" spans="1:13">
      <c r="A14" s="1405"/>
      <c r="B14" s="1405"/>
      <c r="C14" s="1405"/>
      <c r="D14" s="1405"/>
      <c r="E14" s="1405"/>
      <c r="F14" s="1405"/>
      <c r="G14" s="1405"/>
      <c r="H14" s="1405"/>
      <c r="I14" s="1405"/>
      <c r="J14" s="1405"/>
      <c r="K14" s="1405"/>
      <c r="L14" s="1405"/>
      <c r="M14" s="1405"/>
    </row>
    <row r="15" spans="1:13">
      <c r="A15" s="1405"/>
      <c r="B15" s="1405"/>
      <c r="C15" s="1405"/>
      <c r="D15" s="1405"/>
      <c r="E15" s="1405"/>
      <c r="F15" s="1405"/>
      <c r="G15" s="1405"/>
      <c r="H15" s="1405"/>
      <c r="I15" s="1405"/>
      <c r="J15" s="1405"/>
      <c r="K15" s="1405"/>
      <c r="L15" s="1405"/>
      <c r="M15" s="1405"/>
    </row>
    <row r="16" spans="1:13">
      <c r="A16" s="1405"/>
      <c r="B16" s="1405"/>
      <c r="C16" s="1405"/>
      <c r="D16" s="1405"/>
      <c r="E16" s="1405"/>
      <c r="F16" s="1405"/>
      <c r="G16" s="1405"/>
      <c r="H16" s="1405"/>
      <c r="I16" s="1405"/>
      <c r="J16" s="1405"/>
      <c r="K16" s="1405"/>
      <c r="L16" s="1405"/>
      <c r="M16" s="1405"/>
    </row>
    <row r="17" spans="1:16">
      <c r="A17" s="1405"/>
      <c r="B17" s="1405"/>
      <c r="C17" s="1405"/>
      <c r="D17" s="1405"/>
      <c r="E17" s="1405"/>
      <c r="F17" s="1405"/>
      <c r="G17" s="1405"/>
      <c r="H17" s="1405"/>
      <c r="I17" s="1405"/>
      <c r="J17" s="1405"/>
      <c r="K17" s="1405"/>
      <c r="L17" s="1405"/>
      <c r="M17" s="1405"/>
    </row>
    <row r="18" spans="1:16">
      <c r="A18" s="1405"/>
      <c r="B18" s="1405"/>
      <c r="C18" s="1405"/>
      <c r="D18" s="1405"/>
      <c r="E18" s="1405"/>
      <c r="F18" s="1405"/>
      <c r="G18" s="1405"/>
      <c r="H18" s="1405"/>
      <c r="I18" s="1405"/>
      <c r="J18" s="1405"/>
      <c r="K18" s="1405"/>
      <c r="L18" s="1405"/>
      <c r="M18" s="1405"/>
    </row>
    <row r="19" spans="1:16">
      <c r="A19" s="1405"/>
      <c r="B19" s="1405"/>
      <c r="C19" s="1405"/>
      <c r="D19" s="1405"/>
      <c r="E19" s="1405"/>
      <c r="F19" s="1405"/>
      <c r="G19" s="1405"/>
      <c r="H19" s="1405"/>
      <c r="I19" s="1405"/>
      <c r="J19" s="1405"/>
      <c r="K19" s="1405"/>
      <c r="L19" s="1405"/>
      <c r="M19" s="1405"/>
    </row>
    <row r="20" spans="1:16">
      <c r="A20" s="1405"/>
      <c r="B20" s="1405"/>
      <c r="C20" s="1405"/>
      <c r="D20" s="1405"/>
      <c r="E20" s="1405"/>
      <c r="F20" s="1405"/>
      <c r="G20" s="1405"/>
      <c r="H20" s="1405"/>
      <c r="I20" s="1405"/>
      <c r="J20" s="1405"/>
      <c r="K20" s="1405"/>
      <c r="L20" s="1405"/>
      <c r="M20" s="1405"/>
    </row>
    <row r="21" spans="1:16">
      <c r="A21" s="1405"/>
      <c r="B21" s="1405"/>
      <c r="C21" s="1405"/>
      <c r="D21" s="1405"/>
      <c r="E21" s="1405"/>
      <c r="F21" s="1405"/>
      <c r="G21" s="1405"/>
      <c r="H21" s="1405"/>
      <c r="I21" s="1405"/>
      <c r="J21" s="1405"/>
      <c r="K21" s="1405"/>
      <c r="L21" s="1405"/>
      <c r="M21" s="1405"/>
    </row>
    <row r="22" spans="1:16">
      <c r="A22" s="1405"/>
      <c r="B22" s="1405"/>
      <c r="C22" s="1405"/>
      <c r="D22" s="1405"/>
      <c r="E22" s="1405"/>
      <c r="F22" s="1405"/>
      <c r="G22" s="1405"/>
      <c r="H22" s="1405"/>
      <c r="I22" s="1405"/>
      <c r="J22" s="1405"/>
      <c r="K22" s="1405"/>
      <c r="L22" s="1405"/>
      <c r="M22" s="1405"/>
    </row>
    <row r="23" spans="1:16">
      <c r="A23" s="1405"/>
      <c r="B23" s="1405"/>
      <c r="C23" s="1405"/>
      <c r="D23" s="1405"/>
      <c r="E23" s="1405"/>
      <c r="F23" s="1405"/>
      <c r="G23" s="1405"/>
      <c r="H23" s="1405"/>
      <c r="I23" s="1405"/>
      <c r="J23" s="1405"/>
      <c r="K23" s="1405"/>
      <c r="L23" s="1405"/>
      <c r="M23" s="1405"/>
    </row>
    <row r="24" spans="1:16">
      <c r="A24" s="1405"/>
      <c r="B24" s="1405"/>
      <c r="C24" s="1405"/>
      <c r="D24" s="1405"/>
      <c r="E24" s="1405"/>
      <c r="F24" s="1405"/>
      <c r="G24" s="1405"/>
      <c r="H24" s="1405"/>
      <c r="I24" s="1405"/>
      <c r="J24" s="1405"/>
      <c r="K24" s="1405"/>
      <c r="L24" s="1405"/>
      <c r="M24" s="1405"/>
    </row>
    <row r="25" spans="1:16">
      <c r="A25" s="1405"/>
      <c r="B25" s="1405"/>
      <c r="C25" s="1405"/>
      <c r="D25" s="1405"/>
      <c r="E25" s="1405"/>
      <c r="F25" s="1405"/>
      <c r="G25" s="1405"/>
      <c r="H25" s="1405"/>
      <c r="I25" s="1405"/>
      <c r="J25" s="1405"/>
      <c r="K25" s="1405"/>
      <c r="L25" s="1405"/>
      <c r="M25" s="1405"/>
    </row>
    <row r="26" spans="1:16">
      <c r="A26" s="1405"/>
      <c r="B26" s="1405"/>
      <c r="C26" s="1405"/>
      <c r="D26" s="1405"/>
      <c r="E26" s="1405"/>
      <c r="F26" s="1405"/>
      <c r="G26" s="1405"/>
      <c r="H26" s="1405"/>
      <c r="I26" s="1405"/>
      <c r="J26" s="1405"/>
      <c r="K26" s="1405"/>
      <c r="L26" s="1405"/>
      <c r="M26" s="1405"/>
      <c r="P26" t="s">
        <v>378</v>
      </c>
    </row>
    <row r="27" spans="1:16">
      <c r="A27" s="1405"/>
      <c r="B27" s="1405"/>
      <c r="C27" s="1405"/>
      <c r="D27" s="1405"/>
      <c r="E27" s="1405"/>
      <c r="F27" s="1405"/>
      <c r="G27" s="1405"/>
      <c r="H27" s="1405"/>
      <c r="I27" s="1405"/>
      <c r="J27" s="1405"/>
      <c r="K27" s="1405"/>
      <c r="L27" s="1405"/>
      <c r="M27" s="1405"/>
    </row>
    <row r="28" spans="1:16">
      <c r="A28" s="1405"/>
      <c r="B28" s="1405"/>
      <c r="C28" s="1405"/>
      <c r="D28" s="1405"/>
      <c r="E28" s="1405"/>
      <c r="F28" s="1405"/>
      <c r="G28" s="1405"/>
      <c r="H28" s="1405"/>
      <c r="I28" s="1405"/>
      <c r="J28" s="1405"/>
      <c r="K28" s="1405"/>
      <c r="L28" s="1405"/>
      <c r="M28" s="1405"/>
    </row>
    <row r="29" spans="1:16">
      <c r="A29" s="1405"/>
      <c r="B29" s="1405"/>
      <c r="C29" s="1405"/>
      <c r="D29" s="1405"/>
      <c r="E29" s="1405"/>
      <c r="F29" s="1405"/>
      <c r="G29" s="1405"/>
      <c r="H29" s="1405"/>
      <c r="I29" s="1405"/>
      <c r="J29" s="1405"/>
      <c r="K29" s="1405"/>
      <c r="L29" s="1405"/>
      <c r="M29" s="1405"/>
    </row>
    <row r="30" spans="1:16">
      <c r="A30" s="1405"/>
      <c r="B30" s="1405"/>
      <c r="C30" s="1405"/>
      <c r="D30" s="1405"/>
      <c r="E30" s="1405"/>
      <c r="F30" s="1405"/>
      <c r="G30" s="1405"/>
      <c r="H30" s="1405"/>
      <c r="I30" s="1405"/>
      <c r="J30" s="1405"/>
      <c r="K30" s="1405"/>
      <c r="L30" s="1405"/>
      <c r="M30" s="1405"/>
    </row>
    <row r="31" spans="1:16">
      <c r="A31" s="1405"/>
      <c r="B31" s="1405"/>
      <c r="C31" s="1405"/>
      <c r="D31" s="1405"/>
      <c r="E31" s="1405"/>
      <c r="F31" s="1405"/>
      <c r="G31" s="1405"/>
      <c r="H31" s="1405"/>
      <c r="I31" s="1405"/>
      <c r="J31" s="1405"/>
      <c r="K31" s="1405"/>
      <c r="L31" s="1405"/>
      <c r="M31" s="1405"/>
    </row>
    <row r="32" spans="1:16">
      <c r="A32" s="1405"/>
      <c r="B32" s="1405"/>
      <c r="C32" s="1405"/>
      <c r="D32" s="1405"/>
      <c r="E32" s="1405"/>
      <c r="F32" s="1405"/>
      <c r="G32" s="1405"/>
      <c r="H32" s="1405"/>
      <c r="I32" s="1405"/>
      <c r="J32" s="1405"/>
      <c r="K32" s="1405"/>
      <c r="L32" s="1405"/>
      <c r="M32" s="1405"/>
    </row>
    <row r="33" spans="1:13">
      <c r="A33" s="1405"/>
      <c r="B33" s="1405"/>
      <c r="C33" s="1405"/>
      <c r="D33" s="1405"/>
      <c r="E33" s="1405"/>
      <c r="F33" s="1405"/>
      <c r="G33" s="1405"/>
      <c r="H33" s="1405"/>
      <c r="I33" s="1405"/>
      <c r="J33" s="1405"/>
      <c r="K33" s="1405"/>
      <c r="L33" s="1405"/>
      <c r="M33" s="1405"/>
    </row>
    <row r="34" spans="1:13">
      <c r="A34" s="1405"/>
      <c r="B34" s="1405"/>
      <c r="C34" s="1405"/>
      <c r="D34" s="1405"/>
      <c r="E34" s="1405"/>
      <c r="F34" s="1405"/>
      <c r="G34" s="1405"/>
      <c r="H34" s="1405"/>
      <c r="I34" s="1405"/>
      <c r="J34" s="1405"/>
      <c r="K34" s="1405"/>
      <c r="L34" s="1405"/>
      <c r="M34" s="1405"/>
    </row>
    <row r="35" spans="1:13">
      <c r="A35" s="1405"/>
      <c r="B35" s="1405"/>
      <c r="C35" s="1405"/>
      <c r="D35" s="1405"/>
      <c r="E35" s="1405"/>
      <c r="F35" s="1405"/>
      <c r="G35" s="1405"/>
      <c r="H35" s="1405"/>
      <c r="I35" s="1405"/>
      <c r="J35" s="1405"/>
      <c r="K35" s="1405"/>
      <c r="L35" s="1405"/>
      <c r="M35" s="1405"/>
    </row>
    <row r="36" spans="1:13">
      <c r="A36" s="1405"/>
      <c r="B36" s="1405"/>
      <c r="C36" s="1405"/>
      <c r="D36" s="1405"/>
      <c r="E36" s="1405"/>
      <c r="F36" s="1405"/>
      <c r="G36" s="1405"/>
      <c r="H36" s="1405"/>
      <c r="I36" s="1405"/>
      <c r="J36" s="1405"/>
      <c r="K36" s="1405"/>
      <c r="L36" s="1405"/>
      <c r="M36" s="1405"/>
    </row>
    <row r="37" spans="1:13">
      <c r="A37" s="1405"/>
      <c r="B37" s="1405"/>
      <c r="C37" s="1405"/>
      <c r="D37" s="1405"/>
      <c r="E37" s="1405"/>
      <c r="F37" s="1405"/>
      <c r="G37" s="1405"/>
      <c r="H37" s="1405"/>
      <c r="I37" s="1405"/>
      <c r="J37" s="1405"/>
      <c r="K37" s="1405"/>
      <c r="L37" s="1405"/>
      <c r="M37" s="1405"/>
    </row>
    <row r="38" spans="1:13">
      <c r="A38" s="1405"/>
      <c r="B38" s="1405"/>
      <c r="C38" s="1405"/>
      <c r="D38" s="1405"/>
      <c r="E38" s="1405"/>
      <c r="F38" s="1405"/>
      <c r="G38" s="1405"/>
      <c r="H38" s="1405"/>
      <c r="I38" s="1405"/>
      <c r="J38" s="1405"/>
      <c r="K38" s="1405"/>
      <c r="L38" s="1405"/>
      <c r="M38" s="1405"/>
    </row>
    <row r="39" spans="1:13">
      <c r="A39" s="1405"/>
      <c r="B39" s="1405"/>
      <c r="C39" s="1405"/>
      <c r="D39" s="1405"/>
      <c r="E39" s="1405"/>
      <c r="F39" s="1405"/>
      <c r="G39" s="1405"/>
      <c r="H39" s="1405"/>
      <c r="I39" s="1405"/>
      <c r="J39" s="1405"/>
      <c r="K39" s="1405"/>
      <c r="L39" s="1405"/>
      <c r="M39" s="1405"/>
    </row>
    <row r="40" spans="1:13">
      <c r="A40" s="1405"/>
      <c r="B40" s="1405"/>
      <c r="C40" s="1405"/>
      <c r="D40" s="1405"/>
      <c r="E40" s="1405"/>
      <c r="F40" s="1405"/>
      <c r="G40" s="1405"/>
      <c r="H40" s="1405"/>
      <c r="I40" s="1405"/>
      <c r="J40" s="1405"/>
      <c r="K40" s="1405"/>
      <c r="L40" s="1405"/>
      <c r="M40" s="1405"/>
    </row>
    <row r="41" spans="1:13">
      <c r="A41" s="1405"/>
      <c r="B41" s="1405"/>
      <c r="C41" s="1405"/>
      <c r="D41" s="1405"/>
      <c r="E41" s="1405"/>
      <c r="F41" s="1405"/>
      <c r="G41" s="1405"/>
      <c r="H41" s="1405"/>
      <c r="I41" s="1405"/>
      <c r="J41" s="1405"/>
      <c r="K41" s="1405"/>
      <c r="L41" s="1405"/>
      <c r="M41" s="1405"/>
    </row>
    <row r="42" spans="1:13">
      <c r="A42" s="1405"/>
      <c r="B42" s="1405"/>
      <c r="C42" s="1405"/>
      <c r="D42" s="1405"/>
      <c r="E42" s="1405"/>
      <c r="F42" s="1405"/>
      <c r="G42" s="1405"/>
      <c r="H42" s="1405"/>
      <c r="I42" s="1405"/>
      <c r="J42" s="1405"/>
      <c r="K42" s="1405"/>
      <c r="L42" s="1405"/>
      <c r="M42" s="1405"/>
    </row>
    <row r="43" spans="1:13" ht="48" customHeight="1">
      <c r="A43" s="1405"/>
      <c r="B43" s="1405"/>
      <c r="C43" s="1405"/>
      <c r="D43" s="1405"/>
      <c r="E43" s="1405"/>
      <c r="F43" s="1405"/>
      <c r="G43" s="1405"/>
      <c r="H43" s="1405"/>
      <c r="I43" s="1405"/>
      <c r="J43" s="1405"/>
      <c r="K43" s="1405"/>
      <c r="L43" s="1405"/>
      <c r="M43" s="1405"/>
    </row>
    <row r="44" spans="1:13" ht="162" customHeight="1">
      <c r="A44" s="1405"/>
      <c r="B44" s="1405"/>
      <c r="C44" s="1405"/>
      <c r="D44" s="1405"/>
      <c r="E44" s="1405"/>
      <c r="F44" s="1405"/>
      <c r="G44" s="1405"/>
      <c r="H44" s="1405"/>
      <c r="I44" s="1405"/>
      <c r="J44" s="1405"/>
      <c r="K44" s="1405"/>
      <c r="L44" s="1405"/>
      <c r="M44" s="1405"/>
    </row>
    <row r="45" spans="1:13">
      <c r="A45" s="1405"/>
      <c r="B45" s="1405"/>
      <c r="C45" s="1405"/>
      <c r="D45" s="1405"/>
      <c r="E45" s="1405"/>
      <c r="F45" s="1405"/>
      <c r="G45" s="1405"/>
      <c r="H45" s="1405"/>
      <c r="I45" s="1405"/>
      <c r="J45" s="1405"/>
      <c r="K45" s="1405"/>
      <c r="L45" s="1405"/>
      <c r="M45" s="1405"/>
    </row>
    <row r="46" spans="1:13" ht="63" customHeight="1">
      <c r="A46" s="1405"/>
      <c r="B46" s="1405"/>
      <c r="C46" s="1405"/>
      <c r="D46" s="1405"/>
      <c r="E46" s="1405"/>
      <c r="F46" s="1405"/>
      <c r="G46" s="1405"/>
      <c r="H46" s="1405"/>
      <c r="I46" s="1405"/>
      <c r="J46" s="1405"/>
      <c r="K46" s="1405"/>
      <c r="L46" s="1405"/>
      <c r="M46" s="1405"/>
    </row>
  </sheetData>
  <mergeCells count="1">
    <mergeCell ref="A6:M46"/>
  </mergeCells>
  <pageMargins left="0.70866141732283472" right="0.70866141732283472" top="0.74803149606299213" bottom="0.74803149606299213" header="0.31496062992125984" footer="0.31496062992125984"/>
  <pageSetup paperSize="119" scale="55" orientation="landscape"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Hoja52">
    <tabColor rgb="FF0070C0"/>
    <pageSetUpPr fitToPage="1"/>
  </sheetPr>
  <dimension ref="A4:J57"/>
  <sheetViews>
    <sheetView showGridLines="0" view="pageBreakPreview" topLeftCell="A4" zoomScale="40" zoomScaleNormal="100" zoomScaleSheetLayoutView="40" workbookViewId="0">
      <selection activeCell="Q16" sqref="Q16"/>
    </sheetView>
  </sheetViews>
  <sheetFormatPr defaultColWidth="11.42578125" defaultRowHeight="15"/>
  <cols>
    <col min="2" max="2" width="22" customWidth="1"/>
    <col min="3" max="3" width="39.7109375" customWidth="1"/>
    <col min="4" max="4" width="49.85546875" customWidth="1"/>
    <col min="5" max="5" width="34.7109375" customWidth="1"/>
    <col min="6" max="6" width="40.42578125" customWidth="1"/>
    <col min="7" max="7" width="51.140625" customWidth="1"/>
    <col min="8" max="8" width="27.5703125" customWidth="1"/>
    <col min="9" max="9" width="15.5703125" customWidth="1"/>
    <col min="10" max="10" width="4" style="116" customWidth="1"/>
  </cols>
  <sheetData>
    <row r="4" spans="1:9" ht="33" customHeight="1"/>
    <row r="5" spans="1:9" ht="31.5" customHeight="1"/>
    <row r="6" spans="1:9" ht="35.25" customHeight="1">
      <c r="A6" s="1406" t="s">
        <v>379</v>
      </c>
      <c r="B6" s="1407"/>
      <c r="C6" s="1407"/>
      <c r="D6" s="1407"/>
      <c r="E6" s="1407"/>
      <c r="F6" s="1407"/>
      <c r="G6" s="1407"/>
      <c r="H6" s="1407"/>
      <c r="I6" s="1407"/>
    </row>
    <row r="7" spans="1:9">
      <c r="A7" s="1407"/>
      <c r="B7" s="1407"/>
      <c r="C7" s="1407"/>
      <c r="D7" s="1407"/>
      <c r="E7" s="1407"/>
      <c r="F7" s="1407"/>
      <c r="G7" s="1407"/>
      <c r="H7" s="1407"/>
      <c r="I7" s="1407"/>
    </row>
    <row r="8" spans="1:9">
      <c r="A8" s="1407"/>
      <c r="B8" s="1407"/>
      <c r="C8" s="1407"/>
      <c r="D8" s="1407"/>
      <c r="E8" s="1407"/>
      <c r="F8" s="1407"/>
      <c r="G8" s="1407"/>
      <c r="H8" s="1407"/>
      <c r="I8" s="1407"/>
    </row>
    <row r="9" spans="1:9">
      <c r="A9" s="1407"/>
      <c r="B9" s="1407"/>
      <c r="C9" s="1407"/>
      <c r="D9" s="1407"/>
      <c r="E9" s="1407"/>
      <c r="F9" s="1407"/>
      <c r="G9" s="1407"/>
      <c r="H9" s="1407"/>
      <c r="I9" s="1407"/>
    </row>
    <row r="10" spans="1:9">
      <c r="A10" s="1407"/>
      <c r="B10" s="1407"/>
      <c r="C10" s="1407"/>
      <c r="D10" s="1407"/>
      <c r="E10" s="1407"/>
      <c r="F10" s="1407"/>
      <c r="G10" s="1407"/>
      <c r="H10" s="1407"/>
      <c r="I10" s="1407"/>
    </row>
    <row r="11" spans="1:9" ht="31.5" customHeight="1">
      <c r="A11" s="1407"/>
      <c r="B11" s="1407"/>
      <c r="C11" s="1407"/>
      <c r="D11" s="1407"/>
      <c r="E11" s="1407"/>
      <c r="F11" s="1407"/>
      <c r="G11" s="1407"/>
      <c r="H11" s="1407"/>
      <c r="I11" s="1407"/>
    </row>
    <row r="12" spans="1:9">
      <c r="A12" s="1407"/>
      <c r="B12" s="1407"/>
      <c r="C12" s="1407"/>
      <c r="D12" s="1407"/>
      <c r="E12" s="1407"/>
      <c r="F12" s="1407"/>
      <c r="G12" s="1407"/>
      <c r="H12" s="1407"/>
      <c r="I12" s="1407"/>
    </row>
    <row r="13" spans="1:9">
      <c r="A13" s="1407"/>
      <c r="B13" s="1407"/>
      <c r="C13" s="1407"/>
      <c r="D13" s="1407"/>
      <c r="E13" s="1407"/>
      <c r="F13" s="1407"/>
      <c r="G13" s="1407"/>
      <c r="H13" s="1407"/>
      <c r="I13" s="1407"/>
    </row>
    <row r="14" spans="1:9">
      <c r="A14" s="1407"/>
      <c r="B14" s="1407"/>
      <c r="C14" s="1407"/>
      <c r="D14" s="1407"/>
      <c r="E14" s="1407"/>
      <c r="F14" s="1407"/>
      <c r="G14" s="1407"/>
      <c r="H14" s="1407"/>
      <c r="I14" s="1407"/>
    </row>
    <row r="15" spans="1:9" ht="39.75" customHeight="1">
      <c r="A15" s="1407"/>
      <c r="B15" s="1407"/>
      <c r="C15" s="1407"/>
      <c r="D15" s="1407"/>
      <c r="E15" s="1407"/>
      <c r="F15" s="1407"/>
      <c r="G15" s="1407"/>
      <c r="H15" s="1407"/>
      <c r="I15" s="1407"/>
    </row>
    <row r="16" spans="1:9" ht="88.5" customHeight="1">
      <c r="A16" s="1407"/>
      <c r="B16" s="1407"/>
      <c r="C16" s="1407"/>
      <c r="D16" s="1407"/>
      <c r="E16" s="1407"/>
      <c r="F16" s="1407"/>
      <c r="G16" s="1407"/>
      <c r="H16" s="1407"/>
      <c r="I16" s="1407"/>
    </row>
    <row r="17" spans="1:10" ht="88.5" customHeight="1">
      <c r="A17" s="1407"/>
      <c r="B17" s="1407"/>
      <c r="C17" s="1407"/>
      <c r="D17" s="1407"/>
      <c r="E17" s="1407"/>
      <c r="F17" s="1407"/>
      <c r="G17" s="1407"/>
      <c r="H17" s="1407"/>
      <c r="I17" s="1407"/>
    </row>
    <row r="18" spans="1:10" ht="88.5" customHeight="1">
      <c r="A18" s="1407"/>
      <c r="B18" s="1407"/>
      <c r="C18" s="1407"/>
      <c r="D18" s="1407"/>
      <c r="E18" s="1407"/>
      <c r="F18" s="1407"/>
      <c r="G18" s="1407"/>
      <c r="H18" s="1407"/>
      <c r="I18" s="1407"/>
    </row>
    <row r="19" spans="1:10" ht="88.5" customHeight="1">
      <c r="A19" s="1407"/>
      <c r="B19" s="1407"/>
      <c r="C19" s="1407"/>
      <c r="D19" s="1407"/>
      <c r="E19" s="1407"/>
      <c r="F19" s="1407"/>
      <c r="G19" s="1407"/>
      <c r="H19" s="1407"/>
      <c r="I19" s="1407"/>
    </row>
    <row r="20" spans="1:10" ht="88.5" customHeight="1">
      <c r="A20" s="1407"/>
      <c r="B20" s="1407"/>
      <c r="C20" s="1407"/>
      <c r="D20" s="1407"/>
      <c r="E20" s="1407"/>
      <c r="F20" s="1407"/>
      <c r="G20" s="1407"/>
      <c r="H20" s="1407"/>
      <c r="I20" s="1407"/>
    </row>
    <row r="21" spans="1:10" ht="88.5" customHeight="1">
      <c r="A21" s="1407"/>
      <c r="B21" s="1407"/>
      <c r="C21" s="1407"/>
      <c r="D21" s="1407"/>
      <c r="E21" s="1407"/>
      <c r="F21" s="1407"/>
      <c r="G21" s="1407"/>
      <c r="H21" s="1407"/>
      <c r="I21" s="1407"/>
    </row>
    <row r="22" spans="1:10" ht="88.5" customHeight="1">
      <c r="A22" s="1407"/>
      <c r="B22" s="1407"/>
      <c r="C22" s="1407"/>
      <c r="D22" s="1407"/>
      <c r="E22" s="1407"/>
      <c r="F22" s="1407"/>
      <c r="G22" s="1407"/>
      <c r="H22" s="1407"/>
      <c r="I22" s="1407"/>
      <c r="J22" s="12"/>
    </row>
    <row r="23" spans="1:10">
      <c r="A23" s="1407"/>
      <c r="B23" s="1407"/>
      <c r="C23" s="1407"/>
      <c r="D23" s="1407"/>
      <c r="E23" s="1407"/>
      <c r="F23" s="1407"/>
      <c r="G23" s="1407"/>
      <c r="H23" s="1407"/>
      <c r="I23" s="1407"/>
      <c r="J23" s="12"/>
    </row>
    <row r="24" spans="1:10">
      <c r="A24" s="1407"/>
      <c r="B24" s="1407"/>
      <c r="C24" s="1407"/>
      <c r="D24" s="1407"/>
      <c r="E24" s="1407"/>
      <c r="F24" s="1407"/>
      <c r="G24" s="1407"/>
      <c r="H24" s="1407"/>
      <c r="I24" s="1407"/>
      <c r="J24" s="12"/>
    </row>
    <row r="25" spans="1:10">
      <c r="A25" s="1407"/>
      <c r="B25" s="1407"/>
      <c r="C25" s="1407"/>
      <c r="D25" s="1407"/>
      <c r="E25" s="1407"/>
      <c r="F25" s="1407"/>
      <c r="G25" s="1407"/>
      <c r="H25" s="1407"/>
      <c r="I25" s="1407"/>
      <c r="J25" s="12"/>
    </row>
    <row r="26" spans="1:10">
      <c r="A26" s="1407"/>
      <c r="B26" s="1407"/>
      <c r="C26" s="1407"/>
      <c r="D26" s="1407"/>
      <c r="E26" s="1407"/>
      <c r="F26" s="1407"/>
      <c r="G26" s="1407"/>
      <c r="H26" s="1407"/>
      <c r="I26" s="1407"/>
    </row>
    <row r="27" spans="1:10">
      <c r="A27" s="1407"/>
      <c r="B27" s="1407"/>
      <c r="C27" s="1407"/>
      <c r="D27" s="1407"/>
      <c r="E27" s="1407"/>
      <c r="F27" s="1407"/>
      <c r="G27" s="1407"/>
      <c r="H27" s="1407"/>
      <c r="I27" s="1407"/>
    </row>
    <row r="28" spans="1:10">
      <c r="A28" s="1407"/>
      <c r="B28" s="1407"/>
      <c r="C28" s="1407"/>
      <c r="D28" s="1407"/>
      <c r="E28" s="1407"/>
      <c r="F28" s="1407"/>
      <c r="G28" s="1407"/>
      <c r="H28" s="1407"/>
      <c r="I28" s="1407"/>
    </row>
    <row r="29" spans="1:10">
      <c r="A29" s="1407"/>
      <c r="B29" s="1407"/>
      <c r="C29" s="1407"/>
      <c r="D29" s="1407"/>
      <c r="E29" s="1407"/>
      <c r="F29" s="1407"/>
      <c r="G29" s="1407"/>
      <c r="H29" s="1407"/>
      <c r="I29" s="1407"/>
    </row>
    <row r="30" spans="1:10">
      <c r="A30" s="1407"/>
      <c r="B30" s="1407"/>
      <c r="C30" s="1407"/>
      <c r="D30" s="1407"/>
      <c r="E30" s="1407"/>
      <c r="F30" s="1407"/>
      <c r="G30" s="1407"/>
      <c r="H30" s="1407"/>
      <c r="I30" s="1407"/>
    </row>
    <row r="31" spans="1:10">
      <c r="A31" s="1407"/>
      <c r="B31" s="1407"/>
      <c r="C31" s="1407"/>
      <c r="D31" s="1407"/>
      <c r="E31" s="1407"/>
      <c r="F31" s="1407"/>
      <c r="G31" s="1407"/>
      <c r="H31" s="1407"/>
      <c r="I31" s="1407"/>
    </row>
    <row r="32" spans="1:10" ht="56.25" customHeight="1">
      <c r="A32" s="1407"/>
      <c r="B32" s="1407"/>
      <c r="C32" s="1407"/>
      <c r="D32" s="1407"/>
      <c r="E32" s="1407"/>
      <c r="F32" s="1407"/>
      <c r="G32" s="1407"/>
      <c r="H32" s="1407"/>
      <c r="I32" s="1407"/>
    </row>
    <row r="33" spans="1:9">
      <c r="A33" s="1407"/>
      <c r="B33" s="1407"/>
      <c r="C33" s="1407"/>
      <c r="D33" s="1407"/>
      <c r="E33" s="1407"/>
      <c r="F33" s="1407"/>
      <c r="G33" s="1407"/>
      <c r="H33" s="1407"/>
      <c r="I33" s="1407"/>
    </row>
    <row r="34" spans="1:9">
      <c r="A34" s="1407"/>
      <c r="B34" s="1407"/>
      <c r="C34" s="1407"/>
      <c r="D34" s="1407"/>
      <c r="E34" s="1407"/>
      <c r="F34" s="1407"/>
      <c r="G34" s="1407"/>
      <c r="H34" s="1407"/>
      <c r="I34" s="1407"/>
    </row>
    <row r="35" spans="1:9">
      <c r="A35" s="1407"/>
      <c r="B35" s="1407"/>
      <c r="C35" s="1407"/>
      <c r="D35" s="1407"/>
      <c r="E35" s="1407"/>
      <c r="F35" s="1407"/>
      <c r="G35" s="1407"/>
      <c r="H35" s="1407"/>
      <c r="I35" s="1407"/>
    </row>
    <row r="36" spans="1:9">
      <c r="A36" s="1407"/>
      <c r="B36" s="1407"/>
      <c r="C36" s="1407"/>
      <c r="D36" s="1407"/>
      <c r="E36" s="1407"/>
      <c r="F36" s="1407"/>
      <c r="G36" s="1407"/>
      <c r="H36" s="1407"/>
      <c r="I36" s="1407"/>
    </row>
    <row r="37" spans="1:9">
      <c r="A37" s="1407"/>
      <c r="B37" s="1407"/>
      <c r="C37" s="1407"/>
      <c r="D37" s="1407"/>
      <c r="E37" s="1407"/>
      <c r="F37" s="1407"/>
      <c r="G37" s="1407"/>
      <c r="H37" s="1407"/>
      <c r="I37" s="1407"/>
    </row>
    <row r="38" spans="1:9">
      <c r="A38" s="1407"/>
      <c r="B38" s="1407"/>
      <c r="C38" s="1407"/>
      <c r="D38" s="1407"/>
      <c r="E38" s="1407"/>
      <c r="F38" s="1407"/>
      <c r="G38" s="1407"/>
      <c r="H38" s="1407"/>
      <c r="I38" s="1407"/>
    </row>
    <row r="39" spans="1:9" ht="19.5" customHeight="1">
      <c r="A39" s="1407"/>
      <c r="B39" s="1407"/>
      <c r="C39" s="1407"/>
      <c r="D39" s="1407"/>
      <c r="E39" s="1407"/>
      <c r="F39" s="1407"/>
      <c r="G39" s="1407"/>
      <c r="H39" s="1407"/>
      <c r="I39" s="1407"/>
    </row>
    <row r="40" spans="1:9" ht="13.5" customHeight="1">
      <c r="A40" s="1407"/>
      <c r="B40" s="1407"/>
      <c r="C40" s="1407"/>
      <c r="D40" s="1407"/>
      <c r="E40" s="1407"/>
      <c r="F40" s="1407"/>
      <c r="G40" s="1407"/>
      <c r="H40" s="1407"/>
      <c r="I40" s="1407"/>
    </row>
    <row r="41" spans="1:9">
      <c r="A41" s="1407"/>
      <c r="B41" s="1407"/>
      <c r="C41" s="1407"/>
      <c r="D41" s="1407"/>
      <c r="E41" s="1407"/>
      <c r="F41" s="1407"/>
      <c r="G41" s="1407"/>
      <c r="H41" s="1407"/>
      <c r="I41" s="1407"/>
    </row>
    <row r="42" spans="1:9" ht="35.25" customHeight="1">
      <c r="A42" s="1407"/>
      <c r="B42" s="1407"/>
      <c r="C42" s="1407"/>
      <c r="D42" s="1407"/>
      <c r="E42" s="1407"/>
      <c r="F42" s="1407"/>
      <c r="G42" s="1407"/>
      <c r="H42" s="1407"/>
      <c r="I42" s="1407"/>
    </row>
    <row r="43" spans="1:9" ht="409.5" customHeight="1"/>
    <row r="45" spans="1:9">
      <c r="G45" t="s">
        <v>1</v>
      </c>
    </row>
    <row r="54" spans="7:8">
      <c r="H54" s="39"/>
    </row>
    <row r="55" spans="7:8">
      <c r="G55" s="55"/>
    </row>
    <row r="57" spans="7:8">
      <c r="G57" s="39"/>
    </row>
  </sheetData>
  <mergeCells count="1">
    <mergeCell ref="A6:I42"/>
  </mergeCells>
  <pageMargins left="0.70866141732283472" right="0.70866141732283472" top="0.74803149606299213" bottom="0.74803149606299213" header="0.31496062992125984" footer="0.31496062992125984"/>
  <pageSetup scale="40"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Hoja53">
    <tabColor rgb="FF0070C0"/>
    <pageSetUpPr fitToPage="1"/>
  </sheetPr>
  <dimension ref="A1:R40"/>
  <sheetViews>
    <sheetView showGridLines="0" view="pageBreakPreview" zoomScale="55" zoomScaleNormal="100" zoomScaleSheetLayoutView="55" workbookViewId="0">
      <selection activeCell="I17" sqref="I17"/>
    </sheetView>
  </sheetViews>
  <sheetFormatPr defaultColWidth="11.42578125" defaultRowHeight="18"/>
  <cols>
    <col min="1" max="1" width="30.140625" style="254" customWidth="1"/>
    <col min="2" max="2" width="29.28515625" style="254" customWidth="1"/>
    <col min="3" max="3" width="28.7109375" style="254" customWidth="1"/>
    <col min="4" max="4" width="26.140625" style="254" customWidth="1"/>
    <col min="5" max="5" width="19.140625" style="254" customWidth="1"/>
    <col min="6" max="6" width="17" style="254" customWidth="1"/>
    <col min="7" max="7" width="16.7109375" style="254" customWidth="1"/>
    <col min="8" max="8" width="23.42578125" style="254" customWidth="1"/>
    <col min="9" max="9" width="26.42578125" style="254" customWidth="1"/>
    <col min="10" max="10" width="23.42578125" style="254" customWidth="1"/>
    <col min="11" max="11" width="22.5703125" style="254" customWidth="1"/>
    <col min="12" max="12" width="21" style="254" customWidth="1"/>
    <col min="13" max="13" width="6.85546875" style="254" customWidth="1"/>
    <col min="14" max="14" width="6.7109375" style="259" customWidth="1"/>
    <col min="15" max="15" width="22" style="259" customWidth="1"/>
    <col min="16" max="16" width="19" style="259" customWidth="1"/>
    <col min="17" max="18" width="11.42578125" style="259"/>
    <col min="19" max="16384" width="11.42578125" style="254"/>
  </cols>
  <sheetData>
    <row r="1" spans="1:18" s="431" customFormat="1" ht="81.75" customHeight="1">
      <c r="A1" s="1381" t="s">
        <v>380</v>
      </c>
      <c r="B1" s="1381"/>
      <c r="C1" s="1381"/>
      <c r="D1" s="1381"/>
      <c r="E1" s="1381"/>
      <c r="F1" s="1381"/>
      <c r="G1" s="1381"/>
      <c r="H1" s="1381"/>
      <c r="I1" s="1381"/>
      <c r="J1" s="1381"/>
      <c r="K1" s="1381"/>
      <c r="L1" s="1381"/>
      <c r="M1" s="471"/>
      <c r="N1" s="457"/>
      <c r="O1" s="457"/>
      <c r="P1" s="457"/>
      <c r="Q1" s="457"/>
      <c r="R1" s="457"/>
    </row>
    <row r="2" spans="1:18" s="431" customFormat="1" ht="37.5" customHeight="1">
      <c r="A2" s="1411" t="str">
        <f>+'Resumen '!O4</f>
        <v>Período:  Diciembre 2008 - Febrero 2025</v>
      </c>
      <c r="B2" s="1411"/>
      <c r="C2" s="1411"/>
      <c r="D2" s="1411"/>
      <c r="E2" s="1411"/>
      <c r="F2" s="1411"/>
      <c r="G2" s="1411"/>
      <c r="H2" s="1411"/>
      <c r="I2" s="1411"/>
      <c r="J2" s="1411"/>
      <c r="K2" s="1411"/>
      <c r="L2" s="1411"/>
      <c r="M2" s="471"/>
      <c r="N2" s="457"/>
      <c r="O2" s="457"/>
      <c r="P2" s="457"/>
      <c r="Q2" s="457"/>
      <c r="R2" s="457"/>
    </row>
    <row r="3" spans="1:18" ht="15.75" customHeight="1">
      <c r="A3" s="1408" t="s">
        <v>381</v>
      </c>
      <c r="B3" s="1408"/>
      <c r="C3" s="1408"/>
      <c r="D3" s="1408"/>
      <c r="E3" s="1408"/>
      <c r="F3" s="1408"/>
      <c r="G3" s="1408"/>
      <c r="H3" s="1408"/>
      <c r="I3" s="1408"/>
      <c r="J3" s="1408"/>
      <c r="K3" s="1408"/>
      <c r="L3" s="1408"/>
      <c r="M3" s="1408"/>
      <c r="O3" s="852"/>
    </row>
    <row r="4" spans="1:18" ht="63" customHeight="1">
      <c r="A4" s="802" t="s">
        <v>341</v>
      </c>
      <c r="B4" s="803" t="s">
        <v>382</v>
      </c>
      <c r="C4" s="803" t="s">
        <v>383</v>
      </c>
      <c r="D4" s="804" t="s">
        <v>384</v>
      </c>
    </row>
    <row r="5" spans="1:18" ht="23.25">
      <c r="A5" s="805" t="s">
        <v>259</v>
      </c>
      <c r="B5" s="806">
        <v>929743</v>
      </c>
      <c r="C5" s="806">
        <v>1983720</v>
      </c>
      <c r="D5" s="1274">
        <f t="shared" ref="D5:D18" si="0">B5/C5</f>
        <v>0.46868660899723752</v>
      </c>
      <c r="O5" s="853"/>
    </row>
    <row r="6" spans="1:18" ht="23.25">
      <c r="A6" s="805" t="s">
        <v>260</v>
      </c>
      <c r="B6" s="806">
        <v>1118293</v>
      </c>
      <c r="C6" s="806">
        <v>2193890</v>
      </c>
      <c r="D6" s="1274">
        <f t="shared" si="0"/>
        <v>0.50973066106322562</v>
      </c>
      <c r="N6" s="314"/>
    </row>
    <row r="7" spans="1:18" ht="23.25">
      <c r="A7" s="805" t="s">
        <v>261</v>
      </c>
      <c r="B7" s="806">
        <v>1189601</v>
      </c>
      <c r="C7" s="806">
        <v>2374783</v>
      </c>
      <c r="D7" s="1274">
        <f t="shared" si="0"/>
        <v>0.50093040079872564</v>
      </c>
      <c r="O7" s="854"/>
    </row>
    <row r="8" spans="1:18" ht="23.25">
      <c r="A8" s="805" t="s">
        <v>262</v>
      </c>
      <c r="B8" s="806">
        <v>1242780</v>
      </c>
      <c r="C8" s="806">
        <v>2552974</v>
      </c>
      <c r="D8" s="1274">
        <f t="shared" si="0"/>
        <v>0.4867969669883046</v>
      </c>
    </row>
    <row r="9" spans="1:18" ht="23.25">
      <c r="A9" s="805" t="s">
        <v>263</v>
      </c>
      <c r="B9" s="806">
        <v>1291137</v>
      </c>
      <c r="C9" s="806">
        <v>2714449</v>
      </c>
      <c r="D9" s="1274">
        <f t="shared" si="0"/>
        <v>0.47565343832210516</v>
      </c>
      <c r="O9" s="314"/>
    </row>
    <row r="10" spans="1:18" ht="23.25">
      <c r="A10" s="805" t="s">
        <v>264</v>
      </c>
      <c r="B10" s="806">
        <v>1376966</v>
      </c>
      <c r="C10" s="806">
        <v>2881130</v>
      </c>
      <c r="D10" s="1274">
        <f t="shared" si="0"/>
        <v>0.47792567499557465</v>
      </c>
      <c r="N10" s="852"/>
      <c r="O10" s="855"/>
      <c r="P10" s="856"/>
    </row>
    <row r="11" spans="1:18" ht="23.25">
      <c r="A11" s="805" t="s">
        <v>265</v>
      </c>
      <c r="B11" s="806">
        <v>1508392</v>
      </c>
      <c r="C11" s="806">
        <v>3069900</v>
      </c>
      <c r="D11" s="1274">
        <f t="shared" si="0"/>
        <v>0.49134890387309033</v>
      </c>
      <c r="O11" s="857"/>
      <c r="P11" s="858"/>
    </row>
    <row r="12" spans="1:18" ht="23.25">
      <c r="A12" s="805" t="s">
        <v>266</v>
      </c>
      <c r="B12" s="806">
        <v>1617107</v>
      </c>
      <c r="C12" s="806">
        <v>3269757</v>
      </c>
      <c r="D12" s="1274">
        <f t="shared" si="0"/>
        <v>0.49456488662613152</v>
      </c>
      <c r="E12" s="256"/>
      <c r="O12" s="857"/>
      <c r="P12" s="858"/>
    </row>
    <row r="13" spans="1:18" ht="23.25">
      <c r="A13" s="805" t="s">
        <v>267</v>
      </c>
      <c r="B13" s="806">
        <v>1725802</v>
      </c>
      <c r="C13" s="806">
        <v>3473894</v>
      </c>
      <c r="D13" s="1274">
        <f t="shared" si="0"/>
        <v>0.49679178466585339</v>
      </c>
      <c r="E13" s="256"/>
      <c r="N13" s="859"/>
      <c r="O13" s="857"/>
      <c r="P13" s="858"/>
    </row>
    <row r="14" spans="1:18" ht="23.25">
      <c r="A14" s="805" t="s">
        <v>268</v>
      </c>
      <c r="B14" s="806">
        <v>1837104</v>
      </c>
      <c r="C14" s="806">
        <v>3703355</v>
      </c>
      <c r="D14" s="1274">
        <f t="shared" si="0"/>
        <v>0.49606478449946062</v>
      </c>
      <c r="E14" s="256"/>
      <c r="O14" s="857"/>
      <c r="P14" s="858"/>
    </row>
    <row r="15" spans="1:18" ht="23.25">
      <c r="A15" s="805" t="s">
        <v>385</v>
      </c>
      <c r="B15" s="806">
        <v>1935968</v>
      </c>
      <c r="C15" s="806">
        <v>3919943</v>
      </c>
      <c r="D15" s="1274">
        <f t="shared" si="0"/>
        <v>0.49387656912358163</v>
      </c>
      <c r="E15" s="474"/>
      <c r="O15" s="857"/>
      <c r="P15" s="858"/>
    </row>
    <row r="16" spans="1:18" ht="23.25">
      <c r="A16" s="805" t="s">
        <v>386</v>
      </c>
      <c r="B16" s="806">
        <v>1924919</v>
      </c>
      <c r="C16" s="806">
        <v>4133143</v>
      </c>
      <c r="D16" s="1274">
        <f t="shared" si="0"/>
        <v>0.46572765568479002</v>
      </c>
      <c r="E16" s="474"/>
      <c r="F16" s="474"/>
      <c r="G16" s="474"/>
      <c r="H16" s="474"/>
      <c r="I16" s="474"/>
      <c r="J16" s="474"/>
      <c r="K16" s="474"/>
      <c r="L16" s="474"/>
      <c r="O16" s="857"/>
      <c r="P16" s="858"/>
    </row>
    <row r="17" spans="1:16" ht="23.25">
      <c r="A17" s="805" t="s">
        <v>323</v>
      </c>
      <c r="B17" s="806">
        <v>1747440</v>
      </c>
      <c r="C17" s="806">
        <v>4295419</v>
      </c>
      <c r="D17" s="1274">
        <f t="shared" si="0"/>
        <v>0.40681479501766882</v>
      </c>
      <c r="E17" s="474"/>
      <c r="F17" s="474"/>
      <c r="G17" s="474"/>
      <c r="H17" s="474"/>
      <c r="I17" s="474"/>
      <c r="J17" s="474"/>
      <c r="K17" s="474"/>
      <c r="L17" s="474"/>
      <c r="O17" s="857"/>
      <c r="P17" s="858"/>
    </row>
    <row r="18" spans="1:16" ht="23.25">
      <c r="A18" s="805" t="s">
        <v>272</v>
      </c>
      <c r="B18" s="806">
        <v>1972032</v>
      </c>
      <c r="C18" s="806">
        <v>4511974</v>
      </c>
      <c r="D18" s="1274">
        <f t="shared" si="0"/>
        <v>0.43706634834331937</v>
      </c>
      <c r="E18" s="474"/>
      <c r="F18" s="474"/>
      <c r="G18" s="474"/>
      <c r="H18" s="474"/>
      <c r="I18" s="474"/>
      <c r="J18" s="474"/>
      <c r="K18" s="474"/>
      <c r="L18" s="474"/>
      <c r="O18" s="857"/>
      <c r="P18" s="858"/>
    </row>
    <row r="19" spans="1:16" ht="23.25">
      <c r="A19" s="805" t="s">
        <v>348</v>
      </c>
      <c r="B19" s="806">
        <v>2020997</v>
      </c>
      <c r="C19" s="806">
        <v>4788859</v>
      </c>
      <c r="D19" s="1274">
        <v>0.42202056899148627</v>
      </c>
      <c r="E19" s="474"/>
      <c r="F19" s="256"/>
      <c r="G19" s="256"/>
      <c r="H19" s="256"/>
      <c r="I19" s="256"/>
      <c r="J19" s="256"/>
      <c r="K19" s="256"/>
      <c r="L19" s="474"/>
      <c r="O19" s="857"/>
      <c r="P19" s="858"/>
    </row>
    <row r="20" spans="1:16" ht="23.25">
      <c r="A20" s="805" t="s">
        <v>349</v>
      </c>
      <c r="B20" s="807">
        <v>2050266</v>
      </c>
      <c r="C20" s="807">
        <v>5038132</v>
      </c>
      <c r="D20" s="1275">
        <f>B20/C20</f>
        <v>0.40694963927106315</v>
      </c>
      <c r="E20" s="474"/>
      <c r="F20" s="474"/>
      <c r="G20" s="474"/>
      <c r="H20" s="474"/>
      <c r="I20" s="474"/>
      <c r="J20" s="474"/>
      <c r="K20" s="474"/>
      <c r="L20" s="474"/>
      <c r="O20" s="857"/>
      <c r="P20" s="858"/>
    </row>
    <row r="21" spans="1:16" ht="23.25">
      <c r="A21" s="805" t="s">
        <v>275</v>
      </c>
      <c r="B21" s="807">
        <v>2219499</v>
      </c>
      <c r="C21" s="807">
        <v>5310546</v>
      </c>
      <c r="D21" s="1275">
        <f>B21/C21</f>
        <v>0.41794177095914431</v>
      </c>
      <c r="E21" s="474"/>
      <c r="F21" s="474"/>
      <c r="G21" s="474"/>
      <c r="H21" s="474"/>
      <c r="I21" s="474"/>
      <c r="J21" s="474"/>
      <c r="K21" s="474"/>
      <c r="L21" s="474"/>
      <c r="O21" s="857"/>
      <c r="P21" s="858"/>
    </row>
    <row r="22" spans="1:16" ht="24" customHeight="1">
      <c r="A22" s="1212" t="str">
        <f>+'Resumen '!O6</f>
        <v>Feb.2025</v>
      </c>
      <c r="B22" s="807">
        <f>+'Resumen '!D45</f>
        <v>2158065</v>
      </c>
      <c r="C22" s="807">
        <f>+'Resumen '!B45</f>
        <v>5345459</v>
      </c>
      <c r="D22" s="1275">
        <f>B22/C22</f>
        <v>0.40371930642438753</v>
      </c>
      <c r="E22" s="474"/>
      <c r="F22" s="474"/>
      <c r="G22" s="474"/>
      <c r="H22" s="474"/>
      <c r="I22" s="474"/>
      <c r="J22" s="474"/>
      <c r="K22" s="474"/>
      <c r="L22" s="474"/>
      <c r="O22" s="857"/>
      <c r="P22" s="858"/>
    </row>
    <row r="23" spans="1:16" ht="20.25">
      <c r="A23" s="1409" t="s">
        <v>387</v>
      </c>
      <c r="B23" s="1410"/>
      <c r="C23" s="1410"/>
      <c r="D23" s="1410"/>
      <c r="E23" s="474"/>
      <c r="F23" s="474"/>
      <c r="G23" s="474"/>
      <c r="H23" s="474"/>
      <c r="I23" s="474"/>
      <c r="J23" s="474"/>
      <c r="K23" s="474"/>
      <c r="L23" s="474"/>
      <c r="O23" s="857"/>
      <c r="P23" s="858"/>
    </row>
    <row r="24" spans="1:16">
      <c r="E24" s="474"/>
      <c r="F24" s="474"/>
      <c r="G24" s="474"/>
      <c r="H24" s="474"/>
      <c r="I24" s="474"/>
      <c r="J24" s="474"/>
      <c r="K24" s="474"/>
      <c r="L24" s="474"/>
      <c r="O24" s="857"/>
      <c r="P24" s="858"/>
    </row>
    <row r="25" spans="1:16">
      <c r="B25" s="474"/>
      <c r="C25" s="474"/>
      <c r="D25" s="474"/>
      <c r="E25" s="474"/>
      <c r="F25" s="474"/>
      <c r="G25" s="474"/>
      <c r="H25" s="474"/>
      <c r="I25" s="474"/>
      <c r="J25" s="474"/>
      <c r="K25" s="474"/>
      <c r="L25" s="474"/>
      <c r="O25" s="857"/>
      <c r="P25" s="858"/>
    </row>
    <row r="26" spans="1:16">
      <c r="B26" s="474"/>
      <c r="C26" s="474"/>
      <c r="D26" s="474"/>
      <c r="E26" s="474"/>
      <c r="F26" s="474"/>
      <c r="G26" s="474"/>
      <c r="H26" s="474"/>
      <c r="I26" s="474"/>
      <c r="J26" s="474"/>
      <c r="K26" s="474"/>
      <c r="L26" s="474"/>
      <c r="O26" s="857"/>
      <c r="P26" s="858"/>
    </row>
    <row r="27" spans="1:16">
      <c r="B27" s="474"/>
      <c r="C27" s="474"/>
      <c r="D27" s="474"/>
      <c r="E27" s="474"/>
      <c r="F27" s="474"/>
      <c r="G27" s="474"/>
      <c r="H27" s="474"/>
      <c r="I27" s="474"/>
      <c r="J27" s="474"/>
      <c r="K27" s="474"/>
      <c r="L27" s="474"/>
      <c r="O27" s="857"/>
      <c r="P27" s="858"/>
    </row>
    <row r="28" spans="1:16">
      <c r="B28" s="474"/>
      <c r="C28" s="474"/>
      <c r="D28" s="474"/>
      <c r="E28" s="474"/>
      <c r="F28" s="474"/>
      <c r="G28" s="474"/>
      <c r="H28" s="474"/>
      <c r="I28" s="474"/>
      <c r="J28" s="474"/>
      <c r="K28" s="474"/>
      <c r="L28" s="474"/>
      <c r="O28" s="857"/>
      <c r="P28" s="858"/>
    </row>
    <row r="29" spans="1:16">
      <c r="B29" s="474"/>
      <c r="C29" s="474"/>
      <c r="D29" s="474"/>
      <c r="E29" s="474"/>
      <c r="F29" s="474"/>
      <c r="G29" s="474"/>
      <c r="H29" s="474"/>
      <c r="I29" s="474"/>
      <c r="J29" s="474"/>
      <c r="K29" s="474"/>
      <c r="L29" s="474"/>
      <c r="O29" s="860"/>
      <c r="P29" s="860"/>
    </row>
    <row r="30" spans="1:16">
      <c r="B30" s="474"/>
      <c r="C30" s="474"/>
      <c r="D30" s="474"/>
      <c r="E30" s="474"/>
      <c r="F30" s="474"/>
      <c r="G30" s="474"/>
      <c r="H30" s="474"/>
      <c r="I30" s="474"/>
      <c r="J30" s="474"/>
      <c r="K30" s="474"/>
      <c r="L30" s="474"/>
      <c r="O30" s="314"/>
    </row>
    <row r="31" spans="1:16">
      <c r="B31" s="474"/>
      <c r="C31" s="474"/>
      <c r="D31" s="474"/>
      <c r="E31" s="474"/>
      <c r="F31" s="474"/>
      <c r="G31" s="474"/>
      <c r="H31" s="474"/>
      <c r="I31" s="474"/>
      <c r="J31" s="474"/>
      <c r="K31" s="474"/>
      <c r="L31" s="474"/>
      <c r="O31" s="314"/>
    </row>
    <row r="32" spans="1:16">
      <c r="B32" s="474"/>
      <c r="C32" s="474"/>
      <c r="D32" s="474"/>
      <c r="E32" s="474"/>
      <c r="F32" s="474"/>
      <c r="G32" s="474"/>
      <c r="H32" s="474"/>
      <c r="I32" s="474"/>
      <c r="J32" s="474"/>
      <c r="K32" s="474"/>
      <c r="L32" s="474"/>
    </row>
    <row r="33" spans="2:15">
      <c r="B33" s="474"/>
      <c r="C33" s="474"/>
      <c r="D33" s="474"/>
      <c r="E33" s="474"/>
      <c r="F33" s="474"/>
      <c r="G33" s="474"/>
      <c r="H33" s="474"/>
      <c r="I33" s="474"/>
      <c r="J33" s="474"/>
      <c r="K33" s="474"/>
      <c r="L33" s="474"/>
      <c r="O33" s="852"/>
    </row>
    <row r="34" spans="2:15">
      <c r="B34" s="474"/>
      <c r="C34" s="474"/>
      <c r="D34" s="474"/>
      <c r="E34" s="474"/>
      <c r="F34" s="474"/>
      <c r="G34" s="474"/>
      <c r="H34" s="474"/>
      <c r="I34" s="474"/>
      <c r="J34" s="474"/>
      <c r="K34" s="474"/>
      <c r="L34" s="474"/>
      <c r="O34" s="852"/>
    </row>
    <row r="35" spans="2:15">
      <c r="B35" s="474"/>
      <c r="C35" s="474"/>
      <c r="D35" s="474"/>
      <c r="E35" s="474"/>
      <c r="F35" s="474"/>
      <c r="G35" s="474"/>
      <c r="H35" s="474"/>
      <c r="I35" s="474"/>
      <c r="J35" s="474"/>
      <c r="K35" s="474"/>
      <c r="L35" s="474"/>
      <c r="O35" s="852"/>
    </row>
    <row r="36" spans="2:15">
      <c r="B36" s="474"/>
      <c r="C36" s="474"/>
      <c r="D36" s="474"/>
      <c r="E36" s="474"/>
    </row>
    <row r="37" spans="2:15">
      <c r="B37" s="474"/>
      <c r="C37" s="474"/>
      <c r="D37" s="474"/>
    </row>
    <row r="38" spans="2:15">
      <c r="B38" s="474"/>
      <c r="C38" s="474"/>
      <c r="D38" s="474"/>
    </row>
    <row r="39" spans="2:15">
      <c r="B39" s="474"/>
      <c r="C39" s="474"/>
      <c r="D39" s="474"/>
    </row>
    <row r="40" spans="2:15">
      <c r="B40" s="474"/>
      <c r="C40" s="474"/>
      <c r="D40" s="474"/>
    </row>
  </sheetData>
  <mergeCells count="4">
    <mergeCell ref="A3:M3"/>
    <mergeCell ref="A23:D23"/>
    <mergeCell ref="A1:L1"/>
    <mergeCell ref="A2:L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tabColor theme="6" tint="0.39997558519241921"/>
    <pageSetUpPr fitToPage="1"/>
  </sheetPr>
  <dimension ref="A1:XFD159"/>
  <sheetViews>
    <sheetView showGridLines="0" view="pageBreakPreview" zoomScale="85" zoomScaleNormal="100" zoomScaleSheetLayoutView="85" workbookViewId="0">
      <pane ySplit="3" topLeftCell="A96" activePane="bottomLeft" state="frozen"/>
      <selection pane="bottomLeft" activeCell="A148" sqref="A148"/>
      <selection activeCell="A6" sqref="A6:J27"/>
    </sheetView>
  </sheetViews>
  <sheetFormatPr defaultColWidth="11.42578125" defaultRowHeight="12.75"/>
  <cols>
    <col min="1" max="1" width="137.42578125" style="356" customWidth="1"/>
    <col min="2" max="2" width="13" style="356" customWidth="1"/>
    <col min="3" max="16384" width="11.42578125" style="356"/>
  </cols>
  <sheetData>
    <row r="1" spans="1:1">
      <c r="A1" s="355" t="s">
        <v>50</v>
      </c>
    </row>
    <row r="2" spans="1:1" ht="24" customHeight="1"/>
    <row r="5" spans="1:1">
      <c r="A5" s="357" t="s">
        <v>51</v>
      </c>
    </row>
    <row r="6" spans="1:1">
      <c r="A6" s="357"/>
    </row>
    <row r="7" spans="1:1">
      <c r="A7" s="358" t="s">
        <v>52</v>
      </c>
    </row>
    <row r="8" spans="1:1">
      <c r="A8" s="358" t="s">
        <v>53</v>
      </c>
    </row>
    <row r="9" spans="1:1">
      <c r="A9" s="358" t="s">
        <v>54</v>
      </c>
    </row>
    <row r="10" spans="1:1">
      <c r="A10" s="358" t="s">
        <v>55</v>
      </c>
    </row>
    <row r="11" spans="1:1" collapsed="1"/>
    <row r="12" spans="1:1">
      <c r="A12" s="359" t="s">
        <v>56</v>
      </c>
    </row>
    <row r="13" spans="1:1">
      <c r="A13" s="358" t="s">
        <v>57</v>
      </c>
    </row>
    <row r="14" spans="1:1">
      <c r="A14" s="358" t="s">
        <v>58</v>
      </c>
    </row>
    <row r="15" spans="1:1">
      <c r="A15" s="358" t="s">
        <v>59</v>
      </c>
    </row>
    <row r="16" spans="1:1">
      <c r="A16" s="358" t="s">
        <v>60</v>
      </c>
    </row>
    <row r="17" spans="1:8">
      <c r="A17" s="358" t="s">
        <v>61</v>
      </c>
    </row>
    <row r="18" spans="1:8" collapsed="1">
      <c r="A18" s="358" t="s">
        <v>62</v>
      </c>
    </row>
    <row r="19" spans="1:8" ht="4.5" customHeight="1">
      <c r="A19" s="360"/>
    </row>
    <row r="20" spans="1:8">
      <c r="A20" s="359" t="s">
        <v>63</v>
      </c>
    </row>
    <row r="21" spans="1:8" ht="3.75" customHeight="1">
      <c r="A21" s="359"/>
    </row>
    <row r="22" spans="1:8">
      <c r="A22" s="361" t="s">
        <v>64</v>
      </c>
    </row>
    <row r="23" spans="1:8" ht="6" customHeight="1">
      <c r="A23" s="361"/>
    </row>
    <row r="24" spans="1:8">
      <c r="A24" s="362" t="s">
        <v>65</v>
      </c>
    </row>
    <row r="25" spans="1:8">
      <c r="A25" s="362" t="s">
        <v>66</v>
      </c>
      <c r="H25" s="356" t="s">
        <v>1</v>
      </c>
    </row>
    <row r="26" spans="1:8">
      <c r="A26" s="362" t="s">
        <v>67</v>
      </c>
    </row>
    <row r="27" spans="1:8">
      <c r="A27" s="362" t="s">
        <v>68</v>
      </c>
    </row>
    <row r="28" spans="1:8">
      <c r="A28" s="362" t="s">
        <v>69</v>
      </c>
    </row>
    <row r="29" spans="1:8">
      <c r="A29" s="362" t="s">
        <v>70</v>
      </c>
    </row>
    <row r="30" spans="1:8" ht="6.75" customHeight="1"/>
    <row r="31" spans="1:8">
      <c r="A31" s="361" t="s">
        <v>71</v>
      </c>
    </row>
    <row r="32" spans="1:8" ht="3.75" customHeight="1"/>
    <row r="33" spans="1:1" s="363" customFormat="1">
      <c r="A33" s="362" t="s">
        <v>72</v>
      </c>
    </row>
    <row r="34" spans="1:1">
      <c r="A34" s="362" t="s">
        <v>73</v>
      </c>
    </row>
    <row r="35" spans="1:1">
      <c r="A35" s="362" t="s">
        <v>74</v>
      </c>
    </row>
    <row r="36" spans="1:1">
      <c r="A36" s="362" t="s">
        <v>75</v>
      </c>
    </row>
    <row r="37" spans="1:1">
      <c r="A37" s="362" t="s">
        <v>76</v>
      </c>
    </row>
    <row r="38" spans="1:1">
      <c r="A38" s="362" t="s">
        <v>77</v>
      </c>
    </row>
    <row r="39" spans="1:1" ht="7.5" customHeight="1">
      <c r="A39" s="364"/>
    </row>
    <row r="40" spans="1:1">
      <c r="A40" s="361" t="s">
        <v>78</v>
      </c>
    </row>
    <row r="41" spans="1:1" ht="6" customHeight="1"/>
    <row r="42" spans="1:1">
      <c r="A42" s="362" t="s">
        <v>79</v>
      </c>
    </row>
    <row r="43" spans="1:1">
      <c r="A43" s="362" t="s">
        <v>80</v>
      </c>
    </row>
    <row r="44" spans="1:1">
      <c r="A44" s="362" t="s">
        <v>81</v>
      </c>
    </row>
    <row r="45" spans="1:1">
      <c r="A45" s="362" t="s">
        <v>82</v>
      </c>
    </row>
    <row r="46" spans="1:1">
      <c r="A46" s="362" t="s">
        <v>83</v>
      </c>
    </row>
    <row r="47" spans="1:1">
      <c r="A47" s="362" t="s">
        <v>84</v>
      </c>
    </row>
    <row r="48" spans="1:1" ht="6.75" customHeight="1"/>
    <row r="49" spans="1:1" ht="21.75" customHeight="1">
      <c r="A49" s="361" t="s">
        <v>85</v>
      </c>
    </row>
    <row r="50" spans="1:1" ht="6.75" customHeight="1"/>
    <row r="51" spans="1:1">
      <c r="A51" s="362" t="s">
        <v>86</v>
      </c>
    </row>
    <row r="52" spans="1:1">
      <c r="A52" s="362" t="s">
        <v>87</v>
      </c>
    </row>
    <row r="53" spans="1:1">
      <c r="A53" s="362" t="s">
        <v>88</v>
      </c>
    </row>
    <row r="54" spans="1:1">
      <c r="A54" s="362" t="s">
        <v>89</v>
      </c>
    </row>
    <row r="56" spans="1:1">
      <c r="A56" s="361" t="s">
        <v>90</v>
      </c>
    </row>
    <row r="57" spans="1:1" ht="14.25" customHeight="1"/>
    <row r="58" spans="1:1">
      <c r="A58" s="362" t="s">
        <v>91</v>
      </c>
    </row>
    <row r="59" spans="1:1">
      <c r="A59" s="362" t="s">
        <v>92</v>
      </c>
    </row>
    <row r="60" spans="1:1">
      <c r="A60" s="362" t="s">
        <v>93</v>
      </c>
    </row>
    <row r="61" spans="1:1">
      <c r="A61" s="362" t="s">
        <v>94</v>
      </c>
    </row>
    <row r="62" spans="1:1">
      <c r="A62" s="362" t="s">
        <v>95</v>
      </c>
    </row>
    <row r="63" spans="1:1">
      <c r="A63" s="362" t="s">
        <v>96</v>
      </c>
    </row>
    <row r="64" spans="1:1">
      <c r="A64" s="362" t="s">
        <v>97</v>
      </c>
    </row>
    <row r="65" spans="1:1">
      <c r="A65" s="362" t="s">
        <v>98</v>
      </c>
    </row>
    <row r="66" spans="1:1">
      <c r="A66" s="362" t="s">
        <v>99</v>
      </c>
    </row>
    <row r="67" spans="1:1">
      <c r="A67" s="362" t="s">
        <v>100</v>
      </c>
    </row>
    <row r="68" spans="1:1" s="366" customFormat="1">
      <c r="A68" s="365" t="s">
        <v>101</v>
      </c>
    </row>
    <row r="69" spans="1:1">
      <c r="A69" s="362" t="s">
        <v>102</v>
      </c>
    </row>
    <row r="70" spans="1:1">
      <c r="A70" s="362" t="s">
        <v>103</v>
      </c>
    </row>
    <row r="71" spans="1:1">
      <c r="A71" s="362" t="s">
        <v>104</v>
      </c>
    </row>
    <row r="72" spans="1:1">
      <c r="A72" s="362" t="s">
        <v>105</v>
      </c>
    </row>
    <row r="73" spans="1:1" ht="3.75" customHeight="1"/>
    <row r="74" spans="1:1">
      <c r="A74" s="361" t="s">
        <v>106</v>
      </c>
    </row>
    <row r="75" spans="1:1" ht="7.5" customHeight="1"/>
    <row r="76" spans="1:1">
      <c r="A76" s="362" t="s">
        <v>107</v>
      </c>
    </row>
    <row r="77" spans="1:1">
      <c r="A77" s="362" t="s">
        <v>108</v>
      </c>
    </row>
    <row r="78" spans="1:1">
      <c r="A78" s="362" t="s">
        <v>109</v>
      </c>
    </row>
    <row r="79" spans="1:1">
      <c r="A79" s="362" t="s">
        <v>110</v>
      </c>
    </row>
    <row r="80" spans="1:1">
      <c r="A80" s="362" t="s">
        <v>111</v>
      </c>
    </row>
    <row r="81" spans="1:16384" ht="14.25" customHeight="1">
      <c r="A81" s="362" t="s">
        <v>112</v>
      </c>
    </row>
    <row r="82" spans="1:16384" ht="9" customHeight="1">
      <c r="A82" s="364"/>
    </row>
    <row r="83" spans="1:16384">
      <c r="A83" s="359" t="s">
        <v>113</v>
      </c>
    </row>
    <row r="84" spans="1:16384" ht="6" customHeight="1">
      <c r="A84" s="359"/>
    </row>
    <row r="85" spans="1:16384">
      <c r="A85" s="361" t="s">
        <v>114</v>
      </c>
    </row>
    <row r="86" spans="1:16384" ht="21" customHeight="1">
      <c r="A86" s="362" t="s">
        <v>115</v>
      </c>
    </row>
    <row r="87" spans="1:16384">
      <c r="A87" s="362" t="s">
        <v>116</v>
      </c>
    </row>
    <row r="88" spans="1:16384">
      <c r="A88" s="362" t="s">
        <v>117</v>
      </c>
    </row>
    <row r="89" spans="1:16384">
      <c r="A89" s="362" t="s">
        <v>118</v>
      </c>
    </row>
    <row r="90" spans="1:16384">
      <c r="A90" s="364"/>
    </row>
    <row r="91" spans="1:16384">
      <c r="A91" s="361" t="s">
        <v>119</v>
      </c>
    </row>
    <row r="92" spans="1:16384" ht="6" customHeight="1"/>
    <row r="93" spans="1:16384" s="364" customFormat="1" ht="13.5" customHeight="1">
      <c r="A93" s="362" t="s">
        <v>120</v>
      </c>
      <c r="R93" s="364" t="s">
        <v>116</v>
      </c>
      <c r="S93" s="364" t="s">
        <v>116</v>
      </c>
      <c r="T93" s="364" t="s">
        <v>116</v>
      </c>
      <c r="U93" s="364" t="s">
        <v>116</v>
      </c>
      <c r="V93" s="364" t="s">
        <v>116</v>
      </c>
      <c r="W93" s="364" t="s">
        <v>116</v>
      </c>
      <c r="X93" s="364" t="s">
        <v>116</v>
      </c>
      <c r="Y93" s="364" t="s">
        <v>116</v>
      </c>
      <c r="Z93" s="364" t="s">
        <v>116</v>
      </c>
      <c r="AA93" s="364" t="s">
        <v>116</v>
      </c>
      <c r="AB93" s="364" t="s">
        <v>116</v>
      </c>
      <c r="AC93" s="364" t="s">
        <v>116</v>
      </c>
      <c r="AD93" s="364" t="s">
        <v>116</v>
      </c>
      <c r="AE93" s="364" t="s">
        <v>116</v>
      </c>
      <c r="AF93" s="364" t="s">
        <v>116</v>
      </c>
      <c r="AG93" s="364" t="s">
        <v>116</v>
      </c>
      <c r="AH93" s="364" t="s">
        <v>116</v>
      </c>
      <c r="AI93" s="364" t="s">
        <v>116</v>
      </c>
      <c r="AJ93" s="364" t="s">
        <v>116</v>
      </c>
      <c r="AK93" s="364" t="s">
        <v>116</v>
      </c>
      <c r="AL93" s="364" t="s">
        <v>116</v>
      </c>
      <c r="AM93" s="364" t="s">
        <v>116</v>
      </c>
      <c r="AN93" s="364" t="s">
        <v>116</v>
      </c>
      <c r="AO93" s="364" t="s">
        <v>116</v>
      </c>
      <c r="AP93" s="364" t="s">
        <v>116</v>
      </c>
      <c r="AQ93" s="364" t="s">
        <v>116</v>
      </c>
      <c r="AR93" s="364" t="s">
        <v>116</v>
      </c>
      <c r="AS93" s="364" t="s">
        <v>116</v>
      </c>
      <c r="AT93" s="364" t="s">
        <v>116</v>
      </c>
      <c r="AU93" s="364" t="s">
        <v>116</v>
      </c>
      <c r="AV93" s="364" t="s">
        <v>116</v>
      </c>
      <c r="AW93" s="364" t="s">
        <v>116</v>
      </c>
      <c r="AX93" s="364" t="s">
        <v>116</v>
      </c>
      <c r="AY93" s="364" t="s">
        <v>116</v>
      </c>
      <c r="AZ93" s="364" t="s">
        <v>116</v>
      </c>
      <c r="BA93" s="364" t="s">
        <v>116</v>
      </c>
      <c r="BB93" s="364" t="s">
        <v>116</v>
      </c>
      <c r="BC93" s="364" t="s">
        <v>116</v>
      </c>
      <c r="BD93" s="364" t="s">
        <v>116</v>
      </c>
      <c r="BE93" s="364" t="s">
        <v>116</v>
      </c>
      <c r="BF93" s="364" t="s">
        <v>116</v>
      </c>
      <c r="BG93" s="364" t="s">
        <v>116</v>
      </c>
      <c r="BH93" s="364" t="s">
        <v>116</v>
      </c>
      <c r="BI93" s="364" t="s">
        <v>116</v>
      </c>
      <c r="BJ93" s="364" t="s">
        <v>116</v>
      </c>
      <c r="BK93" s="364" t="s">
        <v>116</v>
      </c>
      <c r="BL93" s="364" t="s">
        <v>116</v>
      </c>
      <c r="BM93" s="364" t="s">
        <v>116</v>
      </c>
      <c r="BN93" s="364" t="s">
        <v>116</v>
      </c>
      <c r="BO93" s="364" t="s">
        <v>116</v>
      </c>
      <c r="BP93" s="364" t="s">
        <v>116</v>
      </c>
      <c r="BQ93" s="364" t="s">
        <v>116</v>
      </c>
      <c r="BR93" s="364" t="s">
        <v>116</v>
      </c>
      <c r="BS93" s="364" t="s">
        <v>116</v>
      </c>
      <c r="BT93" s="364" t="s">
        <v>116</v>
      </c>
      <c r="BU93" s="364" t="s">
        <v>116</v>
      </c>
      <c r="BV93" s="364" t="s">
        <v>116</v>
      </c>
      <c r="BW93" s="364" t="s">
        <v>116</v>
      </c>
      <c r="BX93" s="364" t="s">
        <v>116</v>
      </c>
      <c r="BY93" s="364" t="s">
        <v>116</v>
      </c>
      <c r="BZ93" s="364" t="s">
        <v>116</v>
      </c>
      <c r="CA93" s="364" t="s">
        <v>116</v>
      </c>
      <c r="CB93" s="364" t="s">
        <v>116</v>
      </c>
      <c r="CC93" s="364" t="s">
        <v>116</v>
      </c>
      <c r="CD93" s="364" t="s">
        <v>116</v>
      </c>
      <c r="CE93" s="364" t="s">
        <v>116</v>
      </c>
      <c r="CF93" s="364" t="s">
        <v>116</v>
      </c>
      <c r="CG93" s="364" t="s">
        <v>116</v>
      </c>
      <c r="CH93" s="364" t="s">
        <v>116</v>
      </c>
      <c r="CI93" s="364" t="s">
        <v>116</v>
      </c>
      <c r="CJ93" s="364" t="s">
        <v>116</v>
      </c>
      <c r="CK93" s="364" t="s">
        <v>116</v>
      </c>
      <c r="CL93" s="364" t="s">
        <v>116</v>
      </c>
      <c r="CM93" s="364" t="s">
        <v>116</v>
      </c>
      <c r="CN93" s="364" t="s">
        <v>116</v>
      </c>
      <c r="CO93" s="364" t="s">
        <v>116</v>
      </c>
      <c r="CP93" s="364" t="s">
        <v>116</v>
      </c>
      <c r="CQ93" s="364" t="s">
        <v>116</v>
      </c>
      <c r="CR93" s="364" t="s">
        <v>116</v>
      </c>
      <c r="CS93" s="364" t="s">
        <v>116</v>
      </c>
      <c r="CT93" s="364" t="s">
        <v>116</v>
      </c>
      <c r="CU93" s="364" t="s">
        <v>116</v>
      </c>
      <c r="CV93" s="364" t="s">
        <v>116</v>
      </c>
      <c r="CW93" s="364" t="s">
        <v>116</v>
      </c>
      <c r="CX93" s="364" t="s">
        <v>116</v>
      </c>
      <c r="CY93" s="364" t="s">
        <v>116</v>
      </c>
      <c r="CZ93" s="364" t="s">
        <v>116</v>
      </c>
      <c r="DA93" s="364" t="s">
        <v>116</v>
      </c>
      <c r="DB93" s="364" t="s">
        <v>116</v>
      </c>
      <c r="DC93" s="364" t="s">
        <v>116</v>
      </c>
      <c r="DD93" s="364" t="s">
        <v>116</v>
      </c>
      <c r="DE93" s="364" t="s">
        <v>116</v>
      </c>
      <c r="DF93" s="364" t="s">
        <v>116</v>
      </c>
      <c r="DG93" s="364" t="s">
        <v>116</v>
      </c>
      <c r="DH93" s="364" t="s">
        <v>116</v>
      </c>
      <c r="DI93" s="364" t="s">
        <v>116</v>
      </c>
      <c r="DJ93" s="364" t="s">
        <v>116</v>
      </c>
      <c r="DK93" s="364" t="s">
        <v>116</v>
      </c>
      <c r="DL93" s="364" t="s">
        <v>116</v>
      </c>
      <c r="DM93" s="364" t="s">
        <v>116</v>
      </c>
      <c r="DN93" s="364" t="s">
        <v>116</v>
      </c>
      <c r="DO93" s="364" t="s">
        <v>116</v>
      </c>
      <c r="DP93" s="364" t="s">
        <v>116</v>
      </c>
      <c r="DQ93" s="364" t="s">
        <v>116</v>
      </c>
      <c r="DR93" s="364" t="s">
        <v>116</v>
      </c>
      <c r="DS93" s="364" t="s">
        <v>116</v>
      </c>
      <c r="DT93" s="364" t="s">
        <v>116</v>
      </c>
      <c r="DU93" s="364" t="s">
        <v>116</v>
      </c>
      <c r="DV93" s="364" t="s">
        <v>116</v>
      </c>
      <c r="DW93" s="364" t="s">
        <v>116</v>
      </c>
      <c r="DX93" s="364" t="s">
        <v>116</v>
      </c>
      <c r="DY93" s="364" t="s">
        <v>116</v>
      </c>
      <c r="DZ93" s="364" t="s">
        <v>116</v>
      </c>
      <c r="EA93" s="364" t="s">
        <v>116</v>
      </c>
      <c r="EB93" s="364" t="s">
        <v>116</v>
      </c>
      <c r="EC93" s="364" t="s">
        <v>116</v>
      </c>
      <c r="ED93" s="364" t="s">
        <v>116</v>
      </c>
      <c r="EE93" s="364" t="s">
        <v>116</v>
      </c>
      <c r="EF93" s="364" t="s">
        <v>116</v>
      </c>
      <c r="EG93" s="364" t="s">
        <v>116</v>
      </c>
      <c r="EH93" s="364" t="s">
        <v>116</v>
      </c>
      <c r="EI93" s="364" t="s">
        <v>116</v>
      </c>
      <c r="EJ93" s="364" t="s">
        <v>116</v>
      </c>
      <c r="EK93" s="364" t="s">
        <v>116</v>
      </c>
      <c r="EL93" s="364" t="s">
        <v>116</v>
      </c>
      <c r="EM93" s="364" t="s">
        <v>116</v>
      </c>
      <c r="EN93" s="364" t="s">
        <v>116</v>
      </c>
      <c r="EO93" s="364" t="s">
        <v>116</v>
      </c>
      <c r="EP93" s="364" t="s">
        <v>116</v>
      </c>
      <c r="EQ93" s="364" t="s">
        <v>116</v>
      </c>
      <c r="ER93" s="364" t="s">
        <v>116</v>
      </c>
      <c r="ES93" s="364" t="s">
        <v>116</v>
      </c>
      <c r="ET93" s="364" t="s">
        <v>116</v>
      </c>
      <c r="EU93" s="364" t="s">
        <v>116</v>
      </c>
      <c r="EV93" s="364" t="s">
        <v>116</v>
      </c>
      <c r="EW93" s="364" t="s">
        <v>116</v>
      </c>
      <c r="EX93" s="364" t="s">
        <v>116</v>
      </c>
      <c r="EY93" s="364" t="s">
        <v>116</v>
      </c>
      <c r="EZ93" s="364" t="s">
        <v>116</v>
      </c>
      <c r="FA93" s="364" t="s">
        <v>116</v>
      </c>
      <c r="FB93" s="364" t="s">
        <v>116</v>
      </c>
      <c r="FC93" s="364" t="s">
        <v>116</v>
      </c>
      <c r="FD93" s="364" t="s">
        <v>116</v>
      </c>
      <c r="FE93" s="364" t="s">
        <v>116</v>
      </c>
      <c r="FF93" s="364" t="s">
        <v>116</v>
      </c>
      <c r="FG93" s="364" t="s">
        <v>116</v>
      </c>
      <c r="FH93" s="364" t="s">
        <v>116</v>
      </c>
      <c r="FI93" s="364" t="s">
        <v>116</v>
      </c>
      <c r="FJ93" s="364" t="s">
        <v>116</v>
      </c>
      <c r="FK93" s="364" t="s">
        <v>116</v>
      </c>
      <c r="FL93" s="364" t="s">
        <v>116</v>
      </c>
      <c r="FM93" s="364" t="s">
        <v>116</v>
      </c>
      <c r="FN93" s="364" t="s">
        <v>116</v>
      </c>
      <c r="FO93" s="364" t="s">
        <v>116</v>
      </c>
      <c r="FP93" s="364" t="s">
        <v>116</v>
      </c>
      <c r="FQ93" s="364" t="s">
        <v>116</v>
      </c>
      <c r="FR93" s="364" t="s">
        <v>116</v>
      </c>
      <c r="FS93" s="364" t="s">
        <v>116</v>
      </c>
      <c r="FT93" s="364" t="s">
        <v>116</v>
      </c>
      <c r="FU93" s="364" t="s">
        <v>116</v>
      </c>
      <c r="FV93" s="364" t="s">
        <v>116</v>
      </c>
      <c r="FW93" s="364" t="s">
        <v>116</v>
      </c>
      <c r="FX93" s="364" t="s">
        <v>116</v>
      </c>
      <c r="FY93" s="364" t="s">
        <v>116</v>
      </c>
      <c r="FZ93" s="364" t="s">
        <v>116</v>
      </c>
      <c r="GA93" s="364" t="s">
        <v>116</v>
      </c>
      <c r="GB93" s="364" t="s">
        <v>116</v>
      </c>
      <c r="GC93" s="364" t="s">
        <v>116</v>
      </c>
      <c r="GD93" s="364" t="s">
        <v>116</v>
      </c>
      <c r="GE93" s="364" t="s">
        <v>116</v>
      </c>
      <c r="GF93" s="364" t="s">
        <v>116</v>
      </c>
      <c r="GG93" s="364" t="s">
        <v>116</v>
      </c>
      <c r="GH93" s="364" t="s">
        <v>116</v>
      </c>
      <c r="GI93" s="364" t="s">
        <v>116</v>
      </c>
      <c r="GJ93" s="364" t="s">
        <v>116</v>
      </c>
      <c r="GK93" s="364" t="s">
        <v>116</v>
      </c>
      <c r="GL93" s="364" t="s">
        <v>116</v>
      </c>
      <c r="GM93" s="364" t="s">
        <v>116</v>
      </c>
      <c r="GN93" s="364" t="s">
        <v>116</v>
      </c>
      <c r="GO93" s="364" t="s">
        <v>116</v>
      </c>
      <c r="GP93" s="364" t="s">
        <v>116</v>
      </c>
      <c r="GQ93" s="364" t="s">
        <v>116</v>
      </c>
      <c r="GR93" s="364" t="s">
        <v>116</v>
      </c>
      <c r="GS93" s="364" t="s">
        <v>116</v>
      </c>
      <c r="GT93" s="364" t="s">
        <v>116</v>
      </c>
      <c r="GU93" s="364" t="s">
        <v>116</v>
      </c>
      <c r="GV93" s="364" t="s">
        <v>116</v>
      </c>
      <c r="GW93" s="364" t="s">
        <v>116</v>
      </c>
      <c r="GX93" s="364" t="s">
        <v>116</v>
      </c>
      <c r="GY93" s="364" t="s">
        <v>116</v>
      </c>
      <c r="GZ93" s="364" t="s">
        <v>116</v>
      </c>
      <c r="HA93" s="364" t="s">
        <v>116</v>
      </c>
      <c r="HB93" s="364" t="s">
        <v>116</v>
      </c>
      <c r="HC93" s="364" t="s">
        <v>116</v>
      </c>
      <c r="HD93" s="364" t="s">
        <v>116</v>
      </c>
      <c r="HE93" s="364" t="s">
        <v>116</v>
      </c>
      <c r="HF93" s="364" t="s">
        <v>116</v>
      </c>
      <c r="HG93" s="364" t="s">
        <v>116</v>
      </c>
      <c r="HH93" s="364" t="s">
        <v>116</v>
      </c>
      <c r="HI93" s="364" t="s">
        <v>116</v>
      </c>
      <c r="HJ93" s="364" t="s">
        <v>116</v>
      </c>
      <c r="HK93" s="364" t="s">
        <v>116</v>
      </c>
      <c r="HL93" s="364" t="s">
        <v>116</v>
      </c>
      <c r="HM93" s="364" t="s">
        <v>116</v>
      </c>
      <c r="HN93" s="364" t="s">
        <v>116</v>
      </c>
      <c r="HO93" s="364" t="s">
        <v>116</v>
      </c>
      <c r="HP93" s="364" t="s">
        <v>116</v>
      </c>
      <c r="HQ93" s="364" t="s">
        <v>116</v>
      </c>
      <c r="HR93" s="364" t="s">
        <v>116</v>
      </c>
      <c r="HS93" s="364" t="s">
        <v>116</v>
      </c>
      <c r="HT93" s="364" t="s">
        <v>116</v>
      </c>
      <c r="HU93" s="364" t="s">
        <v>116</v>
      </c>
      <c r="HV93" s="364" t="s">
        <v>116</v>
      </c>
      <c r="HW93" s="364" t="s">
        <v>116</v>
      </c>
      <c r="HX93" s="364" t="s">
        <v>116</v>
      </c>
      <c r="HY93" s="364" t="s">
        <v>116</v>
      </c>
      <c r="HZ93" s="364" t="s">
        <v>116</v>
      </c>
      <c r="IA93" s="364" t="s">
        <v>116</v>
      </c>
      <c r="IB93" s="364" t="s">
        <v>116</v>
      </c>
      <c r="IC93" s="364" t="s">
        <v>116</v>
      </c>
      <c r="ID93" s="364" t="s">
        <v>116</v>
      </c>
      <c r="IE93" s="364" t="s">
        <v>116</v>
      </c>
      <c r="IF93" s="364" t="s">
        <v>116</v>
      </c>
      <c r="IG93" s="364" t="s">
        <v>116</v>
      </c>
      <c r="IH93" s="364" t="s">
        <v>116</v>
      </c>
      <c r="II93" s="364" t="s">
        <v>116</v>
      </c>
      <c r="IJ93" s="364" t="s">
        <v>116</v>
      </c>
      <c r="IK93" s="364" t="s">
        <v>116</v>
      </c>
      <c r="IL93" s="364" t="s">
        <v>116</v>
      </c>
      <c r="IM93" s="364" t="s">
        <v>116</v>
      </c>
      <c r="IN93" s="364" t="s">
        <v>116</v>
      </c>
      <c r="IO93" s="364" t="s">
        <v>116</v>
      </c>
      <c r="IP93" s="364" t="s">
        <v>116</v>
      </c>
      <c r="IQ93" s="364" t="s">
        <v>116</v>
      </c>
      <c r="IR93" s="364" t="s">
        <v>116</v>
      </c>
      <c r="IS93" s="364" t="s">
        <v>116</v>
      </c>
      <c r="IT93" s="364" t="s">
        <v>116</v>
      </c>
      <c r="IU93" s="364" t="s">
        <v>116</v>
      </c>
      <c r="IV93" s="364" t="s">
        <v>116</v>
      </c>
      <c r="IW93" s="364" t="s">
        <v>116</v>
      </c>
      <c r="IX93" s="364" t="s">
        <v>116</v>
      </c>
      <c r="IY93" s="364" t="s">
        <v>116</v>
      </c>
      <c r="IZ93" s="364" t="s">
        <v>116</v>
      </c>
      <c r="JA93" s="364" t="s">
        <v>116</v>
      </c>
      <c r="JB93" s="364" t="s">
        <v>116</v>
      </c>
      <c r="JC93" s="364" t="s">
        <v>116</v>
      </c>
      <c r="JD93" s="364" t="s">
        <v>116</v>
      </c>
      <c r="JE93" s="364" t="s">
        <v>116</v>
      </c>
      <c r="JF93" s="364" t="s">
        <v>116</v>
      </c>
      <c r="JG93" s="364" t="s">
        <v>116</v>
      </c>
      <c r="JH93" s="364" t="s">
        <v>116</v>
      </c>
      <c r="JI93" s="364" t="s">
        <v>116</v>
      </c>
      <c r="JJ93" s="364" t="s">
        <v>116</v>
      </c>
      <c r="JK93" s="364" t="s">
        <v>116</v>
      </c>
      <c r="JL93" s="364" t="s">
        <v>116</v>
      </c>
      <c r="JM93" s="364" t="s">
        <v>116</v>
      </c>
      <c r="JN93" s="364" t="s">
        <v>116</v>
      </c>
      <c r="JO93" s="364" t="s">
        <v>116</v>
      </c>
      <c r="JP93" s="364" t="s">
        <v>116</v>
      </c>
      <c r="JQ93" s="364" t="s">
        <v>116</v>
      </c>
      <c r="JR93" s="364" t="s">
        <v>116</v>
      </c>
      <c r="JS93" s="364" t="s">
        <v>116</v>
      </c>
      <c r="JT93" s="364" t="s">
        <v>116</v>
      </c>
      <c r="JU93" s="364" t="s">
        <v>116</v>
      </c>
      <c r="JV93" s="364" t="s">
        <v>116</v>
      </c>
      <c r="JW93" s="364" t="s">
        <v>116</v>
      </c>
      <c r="JX93" s="364" t="s">
        <v>116</v>
      </c>
      <c r="JY93" s="364" t="s">
        <v>116</v>
      </c>
      <c r="JZ93" s="364" t="s">
        <v>116</v>
      </c>
      <c r="KA93" s="364" t="s">
        <v>116</v>
      </c>
      <c r="KB93" s="364" t="s">
        <v>116</v>
      </c>
      <c r="KC93" s="364" t="s">
        <v>116</v>
      </c>
      <c r="KD93" s="364" t="s">
        <v>116</v>
      </c>
      <c r="KE93" s="364" t="s">
        <v>116</v>
      </c>
      <c r="KF93" s="364" t="s">
        <v>116</v>
      </c>
      <c r="KG93" s="364" t="s">
        <v>116</v>
      </c>
      <c r="KH93" s="364" t="s">
        <v>116</v>
      </c>
      <c r="KI93" s="364" t="s">
        <v>116</v>
      </c>
      <c r="KJ93" s="364" t="s">
        <v>116</v>
      </c>
      <c r="KK93" s="364" t="s">
        <v>116</v>
      </c>
      <c r="KL93" s="364" t="s">
        <v>116</v>
      </c>
      <c r="KM93" s="364" t="s">
        <v>116</v>
      </c>
      <c r="KN93" s="364" t="s">
        <v>116</v>
      </c>
      <c r="KO93" s="364" t="s">
        <v>116</v>
      </c>
      <c r="KP93" s="364" t="s">
        <v>116</v>
      </c>
      <c r="KQ93" s="364" t="s">
        <v>116</v>
      </c>
      <c r="KR93" s="364" t="s">
        <v>116</v>
      </c>
      <c r="KS93" s="364" t="s">
        <v>116</v>
      </c>
      <c r="KT93" s="364" t="s">
        <v>116</v>
      </c>
      <c r="KU93" s="364" t="s">
        <v>116</v>
      </c>
      <c r="KV93" s="364" t="s">
        <v>116</v>
      </c>
      <c r="KW93" s="364" t="s">
        <v>116</v>
      </c>
      <c r="KX93" s="364" t="s">
        <v>116</v>
      </c>
      <c r="KY93" s="364" t="s">
        <v>116</v>
      </c>
      <c r="KZ93" s="364" t="s">
        <v>116</v>
      </c>
      <c r="LA93" s="364" t="s">
        <v>116</v>
      </c>
      <c r="LB93" s="364" t="s">
        <v>116</v>
      </c>
      <c r="LC93" s="364" t="s">
        <v>116</v>
      </c>
      <c r="LD93" s="364" t="s">
        <v>116</v>
      </c>
      <c r="LE93" s="364" t="s">
        <v>116</v>
      </c>
      <c r="LF93" s="364" t="s">
        <v>116</v>
      </c>
      <c r="LG93" s="364" t="s">
        <v>116</v>
      </c>
      <c r="LH93" s="364" t="s">
        <v>116</v>
      </c>
      <c r="LI93" s="364" t="s">
        <v>116</v>
      </c>
      <c r="LJ93" s="364" t="s">
        <v>116</v>
      </c>
      <c r="LK93" s="364" t="s">
        <v>116</v>
      </c>
      <c r="LL93" s="364" t="s">
        <v>116</v>
      </c>
      <c r="LM93" s="364" t="s">
        <v>116</v>
      </c>
      <c r="LN93" s="364" t="s">
        <v>116</v>
      </c>
      <c r="LO93" s="364" t="s">
        <v>116</v>
      </c>
      <c r="LP93" s="364" t="s">
        <v>116</v>
      </c>
      <c r="LQ93" s="364" t="s">
        <v>116</v>
      </c>
      <c r="LR93" s="364" t="s">
        <v>116</v>
      </c>
      <c r="LS93" s="364" t="s">
        <v>116</v>
      </c>
      <c r="LT93" s="364" t="s">
        <v>116</v>
      </c>
      <c r="LU93" s="364" t="s">
        <v>116</v>
      </c>
      <c r="LV93" s="364" t="s">
        <v>116</v>
      </c>
      <c r="LW93" s="364" t="s">
        <v>116</v>
      </c>
      <c r="LX93" s="364" t="s">
        <v>116</v>
      </c>
      <c r="LY93" s="364" t="s">
        <v>116</v>
      </c>
      <c r="LZ93" s="364" t="s">
        <v>116</v>
      </c>
      <c r="MA93" s="364" t="s">
        <v>116</v>
      </c>
      <c r="MB93" s="364" t="s">
        <v>116</v>
      </c>
      <c r="MC93" s="364" t="s">
        <v>116</v>
      </c>
      <c r="MD93" s="364" t="s">
        <v>116</v>
      </c>
      <c r="ME93" s="364" t="s">
        <v>116</v>
      </c>
      <c r="MF93" s="364" t="s">
        <v>116</v>
      </c>
      <c r="MG93" s="364" t="s">
        <v>116</v>
      </c>
      <c r="MH93" s="364" t="s">
        <v>116</v>
      </c>
      <c r="MI93" s="364" t="s">
        <v>116</v>
      </c>
      <c r="MJ93" s="364" t="s">
        <v>116</v>
      </c>
      <c r="MK93" s="364" t="s">
        <v>116</v>
      </c>
      <c r="ML93" s="364" t="s">
        <v>116</v>
      </c>
      <c r="MM93" s="364" t="s">
        <v>116</v>
      </c>
      <c r="MN93" s="364" t="s">
        <v>116</v>
      </c>
      <c r="MO93" s="364" t="s">
        <v>116</v>
      </c>
      <c r="MP93" s="364" t="s">
        <v>116</v>
      </c>
      <c r="MQ93" s="364" t="s">
        <v>116</v>
      </c>
      <c r="MR93" s="364" t="s">
        <v>116</v>
      </c>
      <c r="MS93" s="364" t="s">
        <v>116</v>
      </c>
      <c r="MT93" s="364" t="s">
        <v>116</v>
      </c>
      <c r="MU93" s="364" t="s">
        <v>116</v>
      </c>
      <c r="MV93" s="364" t="s">
        <v>116</v>
      </c>
      <c r="MW93" s="364" t="s">
        <v>116</v>
      </c>
      <c r="MX93" s="364" t="s">
        <v>116</v>
      </c>
      <c r="MY93" s="364" t="s">
        <v>116</v>
      </c>
      <c r="MZ93" s="364" t="s">
        <v>116</v>
      </c>
      <c r="NA93" s="364" t="s">
        <v>116</v>
      </c>
      <c r="NB93" s="364" t="s">
        <v>116</v>
      </c>
      <c r="NC93" s="364" t="s">
        <v>116</v>
      </c>
      <c r="ND93" s="364" t="s">
        <v>116</v>
      </c>
      <c r="NE93" s="364" t="s">
        <v>116</v>
      </c>
      <c r="NF93" s="364" t="s">
        <v>116</v>
      </c>
      <c r="NG93" s="364" t="s">
        <v>116</v>
      </c>
      <c r="NH93" s="364" t="s">
        <v>116</v>
      </c>
      <c r="NI93" s="364" t="s">
        <v>116</v>
      </c>
      <c r="NJ93" s="364" t="s">
        <v>116</v>
      </c>
      <c r="NK93" s="364" t="s">
        <v>116</v>
      </c>
      <c r="NL93" s="364" t="s">
        <v>116</v>
      </c>
      <c r="NM93" s="364" t="s">
        <v>116</v>
      </c>
      <c r="NN93" s="364" t="s">
        <v>116</v>
      </c>
      <c r="NO93" s="364" t="s">
        <v>116</v>
      </c>
      <c r="NP93" s="364" t="s">
        <v>116</v>
      </c>
      <c r="NQ93" s="364" t="s">
        <v>116</v>
      </c>
      <c r="NR93" s="364" t="s">
        <v>116</v>
      </c>
      <c r="NS93" s="364" t="s">
        <v>116</v>
      </c>
      <c r="NT93" s="364" t="s">
        <v>116</v>
      </c>
      <c r="NU93" s="364" t="s">
        <v>116</v>
      </c>
      <c r="NV93" s="364" t="s">
        <v>116</v>
      </c>
      <c r="NW93" s="364" t="s">
        <v>116</v>
      </c>
      <c r="NX93" s="364" t="s">
        <v>116</v>
      </c>
      <c r="NY93" s="364" t="s">
        <v>116</v>
      </c>
      <c r="NZ93" s="364" t="s">
        <v>116</v>
      </c>
      <c r="OA93" s="364" t="s">
        <v>116</v>
      </c>
      <c r="OB93" s="364" t="s">
        <v>116</v>
      </c>
      <c r="OC93" s="364" t="s">
        <v>116</v>
      </c>
      <c r="OD93" s="364" t="s">
        <v>116</v>
      </c>
      <c r="OE93" s="364" t="s">
        <v>116</v>
      </c>
      <c r="OF93" s="364" t="s">
        <v>116</v>
      </c>
      <c r="OG93" s="364" t="s">
        <v>116</v>
      </c>
      <c r="OH93" s="364" t="s">
        <v>116</v>
      </c>
      <c r="OI93" s="364" t="s">
        <v>116</v>
      </c>
      <c r="OJ93" s="364" t="s">
        <v>116</v>
      </c>
      <c r="OK93" s="364" t="s">
        <v>116</v>
      </c>
      <c r="OL93" s="364" t="s">
        <v>116</v>
      </c>
      <c r="OM93" s="364" t="s">
        <v>116</v>
      </c>
      <c r="ON93" s="364" t="s">
        <v>116</v>
      </c>
      <c r="OO93" s="364" t="s">
        <v>116</v>
      </c>
      <c r="OP93" s="364" t="s">
        <v>116</v>
      </c>
      <c r="OQ93" s="364" t="s">
        <v>116</v>
      </c>
      <c r="OR93" s="364" t="s">
        <v>116</v>
      </c>
      <c r="OS93" s="364" t="s">
        <v>116</v>
      </c>
      <c r="OT93" s="364" t="s">
        <v>116</v>
      </c>
      <c r="OU93" s="364" t="s">
        <v>116</v>
      </c>
      <c r="OV93" s="364" t="s">
        <v>116</v>
      </c>
      <c r="OW93" s="364" t="s">
        <v>116</v>
      </c>
      <c r="OX93" s="364" t="s">
        <v>116</v>
      </c>
      <c r="OY93" s="364" t="s">
        <v>116</v>
      </c>
      <c r="OZ93" s="364" t="s">
        <v>116</v>
      </c>
      <c r="PA93" s="364" t="s">
        <v>116</v>
      </c>
      <c r="PB93" s="364" t="s">
        <v>116</v>
      </c>
      <c r="PC93" s="364" t="s">
        <v>116</v>
      </c>
      <c r="PD93" s="364" t="s">
        <v>116</v>
      </c>
      <c r="PE93" s="364" t="s">
        <v>116</v>
      </c>
      <c r="PF93" s="364" t="s">
        <v>116</v>
      </c>
      <c r="PG93" s="364" t="s">
        <v>116</v>
      </c>
      <c r="PH93" s="364" t="s">
        <v>116</v>
      </c>
      <c r="PI93" s="364" t="s">
        <v>116</v>
      </c>
      <c r="PJ93" s="364" t="s">
        <v>116</v>
      </c>
      <c r="PK93" s="364" t="s">
        <v>116</v>
      </c>
      <c r="PL93" s="364" t="s">
        <v>116</v>
      </c>
      <c r="PM93" s="364" t="s">
        <v>116</v>
      </c>
      <c r="PN93" s="364" t="s">
        <v>116</v>
      </c>
      <c r="PO93" s="364" t="s">
        <v>116</v>
      </c>
      <c r="PP93" s="364" t="s">
        <v>116</v>
      </c>
      <c r="PQ93" s="364" t="s">
        <v>116</v>
      </c>
      <c r="PR93" s="364" t="s">
        <v>116</v>
      </c>
      <c r="PS93" s="364" t="s">
        <v>116</v>
      </c>
      <c r="PT93" s="364" t="s">
        <v>116</v>
      </c>
      <c r="PU93" s="364" t="s">
        <v>116</v>
      </c>
      <c r="PV93" s="364" t="s">
        <v>116</v>
      </c>
      <c r="PW93" s="364" t="s">
        <v>116</v>
      </c>
      <c r="PX93" s="364" t="s">
        <v>116</v>
      </c>
      <c r="PY93" s="364" t="s">
        <v>116</v>
      </c>
      <c r="PZ93" s="364" t="s">
        <v>116</v>
      </c>
      <c r="QA93" s="364" t="s">
        <v>116</v>
      </c>
      <c r="QB93" s="364" t="s">
        <v>116</v>
      </c>
      <c r="QC93" s="364" t="s">
        <v>116</v>
      </c>
      <c r="QD93" s="364" t="s">
        <v>116</v>
      </c>
      <c r="QE93" s="364" t="s">
        <v>116</v>
      </c>
      <c r="QF93" s="364" t="s">
        <v>116</v>
      </c>
      <c r="QG93" s="364" t="s">
        <v>116</v>
      </c>
      <c r="QH93" s="364" t="s">
        <v>116</v>
      </c>
      <c r="QI93" s="364" t="s">
        <v>116</v>
      </c>
      <c r="QJ93" s="364" t="s">
        <v>116</v>
      </c>
      <c r="QK93" s="364" t="s">
        <v>116</v>
      </c>
      <c r="QL93" s="364" t="s">
        <v>116</v>
      </c>
      <c r="QM93" s="364" t="s">
        <v>116</v>
      </c>
      <c r="QN93" s="364" t="s">
        <v>116</v>
      </c>
      <c r="QO93" s="364" t="s">
        <v>116</v>
      </c>
      <c r="QP93" s="364" t="s">
        <v>116</v>
      </c>
      <c r="QQ93" s="364" t="s">
        <v>116</v>
      </c>
      <c r="QR93" s="364" t="s">
        <v>116</v>
      </c>
      <c r="QS93" s="364" t="s">
        <v>116</v>
      </c>
      <c r="QT93" s="364" t="s">
        <v>116</v>
      </c>
      <c r="QU93" s="364" t="s">
        <v>116</v>
      </c>
      <c r="QV93" s="364" t="s">
        <v>116</v>
      </c>
      <c r="QW93" s="364" t="s">
        <v>116</v>
      </c>
      <c r="QX93" s="364" t="s">
        <v>116</v>
      </c>
      <c r="QY93" s="364" t="s">
        <v>116</v>
      </c>
      <c r="QZ93" s="364" t="s">
        <v>116</v>
      </c>
      <c r="RA93" s="364" t="s">
        <v>116</v>
      </c>
      <c r="RB93" s="364" t="s">
        <v>116</v>
      </c>
      <c r="RC93" s="364" t="s">
        <v>116</v>
      </c>
      <c r="RD93" s="364" t="s">
        <v>116</v>
      </c>
      <c r="RE93" s="364" t="s">
        <v>116</v>
      </c>
      <c r="RF93" s="364" t="s">
        <v>116</v>
      </c>
      <c r="RG93" s="364" t="s">
        <v>116</v>
      </c>
      <c r="RH93" s="364" t="s">
        <v>116</v>
      </c>
      <c r="RI93" s="364" t="s">
        <v>116</v>
      </c>
      <c r="RJ93" s="364" t="s">
        <v>116</v>
      </c>
      <c r="RK93" s="364" t="s">
        <v>116</v>
      </c>
      <c r="RL93" s="364" t="s">
        <v>116</v>
      </c>
      <c r="RM93" s="364" t="s">
        <v>116</v>
      </c>
      <c r="RN93" s="364" t="s">
        <v>116</v>
      </c>
      <c r="RO93" s="364" t="s">
        <v>116</v>
      </c>
      <c r="RP93" s="364" t="s">
        <v>116</v>
      </c>
      <c r="RQ93" s="364" t="s">
        <v>116</v>
      </c>
      <c r="RR93" s="364" t="s">
        <v>116</v>
      </c>
      <c r="RS93" s="364" t="s">
        <v>116</v>
      </c>
      <c r="RT93" s="364" t="s">
        <v>116</v>
      </c>
      <c r="RU93" s="364" t="s">
        <v>116</v>
      </c>
      <c r="RV93" s="364" t="s">
        <v>116</v>
      </c>
      <c r="RW93" s="364" t="s">
        <v>116</v>
      </c>
      <c r="RX93" s="364" t="s">
        <v>116</v>
      </c>
      <c r="RY93" s="364" t="s">
        <v>116</v>
      </c>
      <c r="RZ93" s="364" t="s">
        <v>116</v>
      </c>
      <c r="SA93" s="364" t="s">
        <v>116</v>
      </c>
      <c r="SB93" s="364" t="s">
        <v>116</v>
      </c>
      <c r="SC93" s="364" t="s">
        <v>116</v>
      </c>
      <c r="SD93" s="364" t="s">
        <v>116</v>
      </c>
      <c r="SE93" s="364" t="s">
        <v>116</v>
      </c>
      <c r="SF93" s="364" t="s">
        <v>116</v>
      </c>
      <c r="SG93" s="364" t="s">
        <v>116</v>
      </c>
      <c r="SH93" s="364" t="s">
        <v>116</v>
      </c>
      <c r="SI93" s="364" t="s">
        <v>116</v>
      </c>
      <c r="SJ93" s="364" t="s">
        <v>116</v>
      </c>
      <c r="SK93" s="364" t="s">
        <v>116</v>
      </c>
      <c r="SL93" s="364" t="s">
        <v>116</v>
      </c>
      <c r="SM93" s="364" t="s">
        <v>116</v>
      </c>
      <c r="SN93" s="364" t="s">
        <v>116</v>
      </c>
      <c r="SO93" s="364" t="s">
        <v>116</v>
      </c>
      <c r="SP93" s="364" t="s">
        <v>116</v>
      </c>
      <c r="SQ93" s="364" t="s">
        <v>116</v>
      </c>
      <c r="SR93" s="364" t="s">
        <v>116</v>
      </c>
      <c r="SS93" s="364" t="s">
        <v>116</v>
      </c>
      <c r="ST93" s="364" t="s">
        <v>116</v>
      </c>
      <c r="SU93" s="364" t="s">
        <v>116</v>
      </c>
      <c r="SV93" s="364" t="s">
        <v>116</v>
      </c>
      <c r="SW93" s="364" t="s">
        <v>116</v>
      </c>
      <c r="SX93" s="364" t="s">
        <v>116</v>
      </c>
      <c r="SY93" s="364" t="s">
        <v>116</v>
      </c>
      <c r="SZ93" s="364" t="s">
        <v>116</v>
      </c>
      <c r="TA93" s="364" t="s">
        <v>116</v>
      </c>
      <c r="TB93" s="364" t="s">
        <v>116</v>
      </c>
      <c r="TC93" s="364" t="s">
        <v>116</v>
      </c>
      <c r="TD93" s="364" t="s">
        <v>116</v>
      </c>
      <c r="TE93" s="364" t="s">
        <v>116</v>
      </c>
      <c r="TF93" s="364" t="s">
        <v>116</v>
      </c>
      <c r="TG93" s="364" t="s">
        <v>116</v>
      </c>
      <c r="TH93" s="364" t="s">
        <v>116</v>
      </c>
      <c r="TI93" s="364" t="s">
        <v>116</v>
      </c>
      <c r="TJ93" s="364" t="s">
        <v>116</v>
      </c>
      <c r="TK93" s="364" t="s">
        <v>116</v>
      </c>
      <c r="TL93" s="364" t="s">
        <v>116</v>
      </c>
      <c r="TM93" s="364" t="s">
        <v>116</v>
      </c>
      <c r="TN93" s="364" t="s">
        <v>116</v>
      </c>
      <c r="TO93" s="364" t="s">
        <v>116</v>
      </c>
      <c r="TP93" s="364" t="s">
        <v>116</v>
      </c>
      <c r="TQ93" s="364" t="s">
        <v>116</v>
      </c>
      <c r="TR93" s="364" t="s">
        <v>116</v>
      </c>
      <c r="TS93" s="364" t="s">
        <v>116</v>
      </c>
      <c r="TT93" s="364" t="s">
        <v>116</v>
      </c>
      <c r="TU93" s="364" t="s">
        <v>116</v>
      </c>
      <c r="TV93" s="364" t="s">
        <v>116</v>
      </c>
      <c r="TW93" s="364" t="s">
        <v>116</v>
      </c>
      <c r="TX93" s="364" t="s">
        <v>116</v>
      </c>
      <c r="TY93" s="364" t="s">
        <v>116</v>
      </c>
      <c r="TZ93" s="364" t="s">
        <v>116</v>
      </c>
      <c r="UA93" s="364" t="s">
        <v>116</v>
      </c>
      <c r="UB93" s="364" t="s">
        <v>116</v>
      </c>
      <c r="UC93" s="364" t="s">
        <v>116</v>
      </c>
      <c r="UD93" s="364" t="s">
        <v>116</v>
      </c>
      <c r="UE93" s="364" t="s">
        <v>116</v>
      </c>
      <c r="UF93" s="364" t="s">
        <v>116</v>
      </c>
      <c r="UG93" s="364" t="s">
        <v>116</v>
      </c>
      <c r="UH93" s="364" t="s">
        <v>116</v>
      </c>
      <c r="UI93" s="364" t="s">
        <v>116</v>
      </c>
      <c r="UJ93" s="364" t="s">
        <v>116</v>
      </c>
      <c r="UK93" s="364" t="s">
        <v>116</v>
      </c>
      <c r="UL93" s="364" t="s">
        <v>116</v>
      </c>
      <c r="UM93" s="364" t="s">
        <v>116</v>
      </c>
      <c r="UN93" s="364" t="s">
        <v>116</v>
      </c>
      <c r="UO93" s="364" t="s">
        <v>116</v>
      </c>
      <c r="UP93" s="364" t="s">
        <v>116</v>
      </c>
      <c r="UQ93" s="364" t="s">
        <v>116</v>
      </c>
      <c r="UR93" s="364" t="s">
        <v>116</v>
      </c>
      <c r="US93" s="364" t="s">
        <v>116</v>
      </c>
      <c r="UT93" s="364" t="s">
        <v>116</v>
      </c>
      <c r="UU93" s="364" t="s">
        <v>116</v>
      </c>
      <c r="UV93" s="364" t="s">
        <v>116</v>
      </c>
      <c r="UW93" s="364" t="s">
        <v>116</v>
      </c>
      <c r="UX93" s="364" t="s">
        <v>116</v>
      </c>
      <c r="UY93" s="364" t="s">
        <v>116</v>
      </c>
      <c r="UZ93" s="364" t="s">
        <v>116</v>
      </c>
      <c r="VA93" s="364" t="s">
        <v>116</v>
      </c>
      <c r="VB93" s="364" t="s">
        <v>116</v>
      </c>
      <c r="VC93" s="364" t="s">
        <v>116</v>
      </c>
      <c r="VD93" s="364" t="s">
        <v>116</v>
      </c>
      <c r="VE93" s="364" t="s">
        <v>116</v>
      </c>
      <c r="VF93" s="364" t="s">
        <v>116</v>
      </c>
      <c r="VG93" s="364" t="s">
        <v>116</v>
      </c>
      <c r="VH93" s="364" t="s">
        <v>116</v>
      </c>
      <c r="VI93" s="364" t="s">
        <v>116</v>
      </c>
      <c r="VJ93" s="364" t="s">
        <v>116</v>
      </c>
      <c r="VK93" s="364" t="s">
        <v>116</v>
      </c>
      <c r="VL93" s="364" t="s">
        <v>116</v>
      </c>
      <c r="VM93" s="364" t="s">
        <v>116</v>
      </c>
      <c r="VN93" s="364" t="s">
        <v>116</v>
      </c>
      <c r="VO93" s="364" t="s">
        <v>116</v>
      </c>
      <c r="VP93" s="364" t="s">
        <v>116</v>
      </c>
      <c r="VQ93" s="364" t="s">
        <v>116</v>
      </c>
      <c r="VR93" s="364" t="s">
        <v>116</v>
      </c>
      <c r="VS93" s="364" t="s">
        <v>116</v>
      </c>
      <c r="VT93" s="364" t="s">
        <v>116</v>
      </c>
      <c r="VU93" s="364" t="s">
        <v>116</v>
      </c>
      <c r="VV93" s="364" t="s">
        <v>116</v>
      </c>
      <c r="VW93" s="364" t="s">
        <v>116</v>
      </c>
      <c r="VX93" s="364" t="s">
        <v>116</v>
      </c>
      <c r="VY93" s="364" t="s">
        <v>116</v>
      </c>
      <c r="VZ93" s="364" t="s">
        <v>116</v>
      </c>
      <c r="WA93" s="364" t="s">
        <v>116</v>
      </c>
      <c r="WB93" s="364" t="s">
        <v>116</v>
      </c>
      <c r="WC93" s="364" t="s">
        <v>116</v>
      </c>
      <c r="WD93" s="364" t="s">
        <v>116</v>
      </c>
      <c r="WE93" s="364" t="s">
        <v>116</v>
      </c>
      <c r="WF93" s="364" t="s">
        <v>116</v>
      </c>
      <c r="WG93" s="364" t="s">
        <v>116</v>
      </c>
      <c r="WH93" s="364" t="s">
        <v>116</v>
      </c>
      <c r="WI93" s="364" t="s">
        <v>116</v>
      </c>
      <c r="WJ93" s="364" t="s">
        <v>116</v>
      </c>
      <c r="WK93" s="364" t="s">
        <v>116</v>
      </c>
      <c r="WL93" s="364" t="s">
        <v>116</v>
      </c>
      <c r="WM93" s="364" t="s">
        <v>116</v>
      </c>
      <c r="WN93" s="364" t="s">
        <v>116</v>
      </c>
      <c r="WO93" s="364" t="s">
        <v>116</v>
      </c>
      <c r="WP93" s="364" t="s">
        <v>116</v>
      </c>
      <c r="WQ93" s="364" t="s">
        <v>116</v>
      </c>
      <c r="WR93" s="364" t="s">
        <v>116</v>
      </c>
      <c r="WS93" s="364" t="s">
        <v>116</v>
      </c>
      <c r="WT93" s="364" t="s">
        <v>116</v>
      </c>
      <c r="WU93" s="364" t="s">
        <v>116</v>
      </c>
      <c r="WV93" s="364" t="s">
        <v>116</v>
      </c>
      <c r="WW93" s="364" t="s">
        <v>116</v>
      </c>
      <c r="WX93" s="364" t="s">
        <v>116</v>
      </c>
      <c r="WY93" s="364" t="s">
        <v>116</v>
      </c>
      <c r="WZ93" s="364" t="s">
        <v>116</v>
      </c>
      <c r="XA93" s="364" t="s">
        <v>116</v>
      </c>
      <c r="XB93" s="364" t="s">
        <v>116</v>
      </c>
      <c r="XC93" s="364" t="s">
        <v>116</v>
      </c>
      <c r="XD93" s="364" t="s">
        <v>116</v>
      </c>
      <c r="XE93" s="364" t="s">
        <v>116</v>
      </c>
      <c r="XF93" s="364" t="s">
        <v>116</v>
      </c>
      <c r="XG93" s="364" t="s">
        <v>116</v>
      </c>
      <c r="XH93" s="364" t="s">
        <v>116</v>
      </c>
      <c r="XI93" s="364" t="s">
        <v>116</v>
      </c>
      <c r="XJ93" s="364" t="s">
        <v>116</v>
      </c>
      <c r="XK93" s="364" t="s">
        <v>116</v>
      </c>
      <c r="XL93" s="364" t="s">
        <v>116</v>
      </c>
      <c r="XM93" s="364" t="s">
        <v>116</v>
      </c>
      <c r="XN93" s="364" t="s">
        <v>116</v>
      </c>
      <c r="XO93" s="364" t="s">
        <v>116</v>
      </c>
      <c r="XP93" s="364" t="s">
        <v>116</v>
      </c>
      <c r="XQ93" s="364" t="s">
        <v>116</v>
      </c>
      <c r="XR93" s="364" t="s">
        <v>116</v>
      </c>
      <c r="XS93" s="364" t="s">
        <v>116</v>
      </c>
      <c r="XT93" s="364" t="s">
        <v>116</v>
      </c>
      <c r="XU93" s="364" t="s">
        <v>116</v>
      </c>
      <c r="XV93" s="364" t="s">
        <v>116</v>
      </c>
      <c r="XW93" s="364" t="s">
        <v>116</v>
      </c>
      <c r="XX93" s="364" t="s">
        <v>116</v>
      </c>
      <c r="XY93" s="364" t="s">
        <v>116</v>
      </c>
      <c r="XZ93" s="364" t="s">
        <v>116</v>
      </c>
      <c r="YA93" s="364" t="s">
        <v>116</v>
      </c>
      <c r="YB93" s="364" t="s">
        <v>116</v>
      </c>
      <c r="YC93" s="364" t="s">
        <v>116</v>
      </c>
      <c r="YD93" s="364" t="s">
        <v>116</v>
      </c>
      <c r="YE93" s="364" t="s">
        <v>116</v>
      </c>
      <c r="YF93" s="364" t="s">
        <v>116</v>
      </c>
      <c r="YG93" s="364" t="s">
        <v>116</v>
      </c>
      <c r="YH93" s="364" t="s">
        <v>116</v>
      </c>
      <c r="YI93" s="364" t="s">
        <v>116</v>
      </c>
      <c r="YJ93" s="364" t="s">
        <v>116</v>
      </c>
      <c r="YK93" s="364" t="s">
        <v>116</v>
      </c>
      <c r="YL93" s="364" t="s">
        <v>116</v>
      </c>
      <c r="YM93" s="364" t="s">
        <v>116</v>
      </c>
      <c r="YN93" s="364" t="s">
        <v>116</v>
      </c>
      <c r="YO93" s="364" t="s">
        <v>116</v>
      </c>
      <c r="YP93" s="364" t="s">
        <v>116</v>
      </c>
      <c r="YQ93" s="364" t="s">
        <v>116</v>
      </c>
      <c r="YR93" s="364" t="s">
        <v>116</v>
      </c>
      <c r="YS93" s="364" t="s">
        <v>116</v>
      </c>
      <c r="YT93" s="364" t="s">
        <v>116</v>
      </c>
      <c r="YU93" s="364" t="s">
        <v>116</v>
      </c>
      <c r="YV93" s="364" t="s">
        <v>116</v>
      </c>
      <c r="YW93" s="364" t="s">
        <v>116</v>
      </c>
      <c r="YX93" s="364" t="s">
        <v>116</v>
      </c>
      <c r="YY93" s="364" t="s">
        <v>116</v>
      </c>
      <c r="YZ93" s="364" t="s">
        <v>116</v>
      </c>
      <c r="ZA93" s="364" t="s">
        <v>116</v>
      </c>
      <c r="ZB93" s="364" t="s">
        <v>116</v>
      </c>
      <c r="ZC93" s="364" t="s">
        <v>116</v>
      </c>
      <c r="ZD93" s="364" t="s">
        <v>116</v>
      </c>
      <c r="ZE93" s="364" t="s">
        <v>116</v>
      </c>
      <c r="ZF93" s="364" t="s">
        <v>116</v>
      </c>
      <c r="ZG93" s="364" t="s">
        <v>116</v>
      </c>
      <c r="ZH93" s="364" t="s">
        <v>116</v>
      </c>
      <c r="ZI93" s="364" t="s">
        <v>116</v>
      </c>
      <c r="ZJ93" s="364" t="s">
        <v>116</v>
      </c>
      <c r="ZK93" s="364" t="s">
        <v>116</v>
      </c>
      <c r="ZL93" s="364" t="s">
        <v>116</v>
      </c>
      <c r="ZM93" s="364" t="s">
        <v>116</v>
      </c>
      <c r="ZN93" s="364" t="s">
        <v>116</v>
      </c>
      <c r="ZO93" s="364" t="s">
        <v>116</v>
      </c>
      <c r="ZP93" s="364" t="s">
        <v>116</v>
      </c>
      <c r="ZQ93" s="364" t="s">
        <v>116</v>
      </c>
      <c r="ZR93" s="364" t="s">
        <v>116</v>
      </c>
      <c r="ZS93" s="364" t="s">
        <v>116</v>
      </c>
      <c r="ZT93" s="364" t="s">
        <v>116</v>
      </c>
      <c r="ZU93" s="364" t="s">
        <v>116</v>
      </c>
      <c r="ZV93" s="364" t="s">
        <v>116</v>
      </c>
      <c r="ZW93" s="364" t="s">
        <v>116</v>
      </c>
      <c r="ZX93" s="364" t="s">
        <v>116</v>
      </c>
      <c r="ZY93" s="364" t="s">
        <v>116</v>
      </c>
      <c r="ZZ93" s="364" t="s">
        <v>116</v>
      </c>
      <c r="AAA93" s="364" t="s">
        <v>116</v>
      </c>
      <c r="AAB93" s="364" t="s">
        <v>116</v>
      </c>
      <c r="AAC93" s="364" t="s">
        <v>116</v>
      </c>
      <c r="AAD93" s="364" t="s">
        <v>116</v>
      </c>
      <c r="AAE93" s="364" t="s">
        <v>116</v>
      </c>
      <c r="AAF93" s="364" t="s">
        <v>116</v>
      </c>
      <c r="AAG93" s="364" t="s">
        <v>116</v>
      </c>
      <c r="AAH93" s="364" t="s">
        <v>116</v>
      </c>
      <c r="AAI93" s="364" t="s">
        <v>116</v>
      </c>
      <c r="AAJ93" s="364" t="s">
        <v>116</v>
      </c>
      <c r="AAK93" s="364" t="s">
        <v>116</v>
      </c>
      <c r="AAL93" s="364" t="s">
        <v>116</v>
      </c>
      <c r="AAM93" s="364" t="s">
        <v>116</v>
      </c>
      <c r="AAN93" s="364" t="s">
        <v>116</v>
      </c>
      <c r="AAO93" s="364" t="s">
        <v>116</v>
      </c>
      <c r="AAP93" s="364" t="s">
        <v>116</v>
      </c>
      <c r="AAQ93" s="364" t="s">
        <v>116</v>
      </c>
      <c r="AAR93" s="364" t="s">
        <v>116</v>
      </c>
      <c r="AAS93" s="364" t="s">
        <v>116</v>
      </c>
      <c r="AAT93" s="364" t="s">
        <v>116</v>
      </c>
      <c r="AAU93" s="364" t="s">
        <v>116</v>
      </c>
      <c r="AAV93" s="364" t="s">
        <v>116</v>
      </c>
      <c r="AAW93" s="364" t="s">
        <v>116</v>
      </c>
      <c r="AAX93" s="364" t="s">
        <v>116</v>
      </c>
      <c r="AAY93" s="364" t="s">
        <v>116</v>
      </c>
      <c r="AAZ93" s="364" t="s">
        <v>116</v>
      </c>
      <c r="ABA93" s="364" t="s">
        <v>116</v>
      </c>
      <c r="ABB93" s="364" t="s">
        <v>116</v>
      </c>
      <c r="ABC93" s="364" t="s">
        <v>116</v>
      </c>
      <c r="ABD93" s="364" t="s">
        <v>116</v>
      </c>
      <c r="ABE93" s="364" t="s">
        <v>116</v>
      </c>
      <c r="ABF93" s="364" t="s">
        <v>116</v>
      </c>
      <c r="ABG93" s="364" t="s">
        <v>116</v>
      </c>
      <c r="ABH93" s="364" t="s">
        <v>116</v>
      </c>
      <c r="ABI93" s="364" t="s">
        <v>116</v>
      </c>
      <c r="ABJ93" s="364" t="s">
        <v>116</v>
      </c>
      <c r="ABK93" s="364" t="s">
        <v>116</v>
      </c>
      <c r="ABL93" s="364" t="s">
        <v>116</v>
      </c>
      <c r="ABM93" s="364" t="s">
        <v>116</v>
      </c>
      <c r="ABN93" s="364" t="s">
        <v>116</v>
      </c>
      <c r="ABO93" s="364" t="s">
        <v>116</v>
      </c>
      <c r="ABP93" s="364" t="s">
        <v>116</v>
      </c>
      <c r="ABQ93" s="364" t="s">
        <v>116</v>
      </c>
      <c r="ABR93" s="364" t="s">
        <v>116</v>
      </c>
      <c r="ABS93" s="364" t="s">
        <v>116</v>
      </c>
      <c r="ABT93" s="364" t="s">
        <v>116</v>
      </c>
      <c r="ABU93" s="364" t="s">
        <v>116</v>
      </c>
      <c r="ABV93" s="364" t="s">
        <v>116</v>
      </c>
      <c r="ABW93" s="364" t="s">
        <v>116</v>
      </c>
      <c r="ABX93" s="364" t="s">
        <v>116</v>
      </c>
      <c r="ABY93" s="364" t="s">
        <v>116</v>
      </c>
      <c r="ABZ93" s="364" t="s">
        <v>116</v>
      </c>
      <c r="ACA93" s="364" t="s">
        <v>116</v>
      </c>
      <c r="ACB93" s="364" t="s">
        <v>116</v>
      </c>
      <c r="ACC93" s="364" t="s">
        <v>116</v>
      </c>
      <c r="ACD93" s="364" t="s">
        <v>116</v>
      </c>
      <c r="ACE93" s="364" t="s">
        <v>116</v>
      </c>
      <c r="ACF93" s="364" t="s">
        <v>116</v>
      </c>
      <c r="ACG93" s="364" t="s">
        <v>116</v>
      </c>
      <c r="ACH93" s="364" t="s">
        <v>116</v>
      </c>
      <c r="ACI93" s="364" t="s">
        <v>116</v>
      </c>
      <c r="ACJ93" s="364" t="s">
        <v>116</v>
      </c>
      <c r="ACK93" s="364" t="s">
        <v>116</v>
      </c>
      <c r="ACL93" s="364" t="s">
        <v>116</v>
      </c>
      <c r="ACM93" s="364" t="s">
        <v>116</v>
      </c>
      <c r="ACN93" s="364" t="s">
        <v>116</v>
      </c>
      <c r="ACO93" s="364" t="s">
        <v>116</v>
      </c>
      <c r="ACP93" s="364" t="s">
        <v>116</v>
      </c>
      <c r="ACQ93" s="364" t="s">
        <v>116</v>
      </c>
      <c r="ACR93" s="364" t="s">
        <v>116</v>
      </c>
      <c r="ACS93" s="364" t="s">
        <v>116</v>
      </c>
      <c r="ACT93" s="364" t="s">
        <v>116</v>
      </c>
      <c r="ACU93" s="364" t="s">
        <v>116</v>
      </c>
      <c r="ACV93" s="364" t="s">
        <v>116</v>
      </c>
      <c r="ACW93" s="364" t="s">
        <v>116</v>
      </c>
      <c r="ACX93" s="364" t="s">
        <v>116</v>
      </c>
      <c r="ACY93" s="364" t="s">
        <v>116</v>
      </c>
      <c r="ACZ93" s="364" t="s">
        <v>116</v>
      </c>
      <c r="ADA93" s="364" t="s">
        <v>116</v>
      </c>
      <c r="ADB93" s="364" t="s">
        <v>116</v>
      </c>
      <c r="ADC93" s="364" t="s">
        <v>116</v>
      </c>
      <c r="ADD93" s="364" t="s">
        <v>116</v>
      </c>
      <c r="ADE93" s="364" t="s">
        <v>116</v>
      </c>
      <c r="ADF93" s="364" t="s">
        <v>116</v>
      </c>
      <c r="ADG93" s="364" t="s">
        <v>116</v>
      </c>
      <c r="ADH93" s="364" t="s">
        <v>116</v>
      </c>
      <c r="ADI93" s="364" t="s">
        <v>116</v>
      </c>
      <c r="ADJ93" s="364" t="s">
        <v>116</v>
      </c>
      <c r="ADK93" s="364" t="s">
        <v>116</v>
      </c>
      <c r="ADL93" s="364" t="s">
        <v>116</v>
      </c>
      <c r="ADM93" s="364" t="s">
        <v>116</v>
      </c>
      <c r="ADN93" s="364" t="s">
        <v>116</v>
      </c>
      <c r="ADO93" s="364" t="s">
        <v>116</v>
      </c>
      <c r="ADP93" s="364" t="s">
        <v>116</v>
      </c>
      <c r="ADQ93" s="364" t="s">
        <v>116</v>
      </c>
      <c r="ADR93" s="364" t="s">
        <v>116</v>
      </c>
      <c r="ADS93" s="364" t="s">
        <v>116</v>
      </c>
      <c r="ADT93" s="364" t="s">
        <v>116</v>
      </c>
      <c r="ADU93" s="364" t="s">
        <v>116</v>
      </c>
      <c r="ADV93" s="364" t="s">
        <v>116</v>
      </c>
      <c r="ADW93" s="364" t="s">
        <v>116</v>
      </c>
      <c r="ADX93" s="364" t="s">
        <v>116</v>
      </c>
      <c r="ADY93" s="364" t="s">
        <v>116</v>
      </c>
      <c r="ADZ93" s="364" t="s">
        <v>116</v>
      </c>
      <c r="AEA93" s="364" t="s">
        <v>116</v>
      </c>
      <c r="AEB93" s="364" t="s">
        <v>116</v>
      </c>
      <c r="AEC93" s="364" t="s">
        <v>116</v>
      </c>
      <c r="AED93" s="364" t="s">
        <v>116</v>
      </c>
      <c r="AEE93" s="364" t="s">
        <v>116</v>
      </c>
      <c r="AEF93" s="364" t="s">
        <v>116</v>
      </c>
      <c r="AEG93" s="364" t="s">
        <v>116</v>
      </c>
      <c r="AEH93" s="364" t="s">
        <v>116</v>
      </c>
      <c r="AEI93" s="364" t="s">
        <v>116</v>
      </c>
      <c r="AEJ93" s="364" t="s">
        <v>116</v>
      </c>
      <c r="AEK93" s="364" t="s">
        <v>116</v>
      </c>
      <c r="AEL93" s="364" t="s">
        <v>116</v>
      </c>
      <c r="AEM93" s="364" t="s">
        <v>116</v>
      </c>
      <c r="AEN93" s="364" t="s">
        <v>116</v>
      </c>
      <c r="AEO93" s="364" t="s">
        <v>116</v>
      </c>
      <c r="AEP93" s="364" t="s">
        <v>116</v>
      </c>
      <c r="AEQ93" s="364" t="s">
        <v>116</v>
      </c>
      <c r="AER93" s="364" t="s">
        <v>116</v>
      </c>
      <c r="AES93" s="364" t="s">
        <v>116</v>
      </c>
      <c r="AET93" s="364" t="s">
        <v>116</v>
      </c>
      <c r="AEU93" s="364" t="s">
        <v>116</v>
      </c>
      <c r="AEV93" s="364" t="s">
        <v>116</v>
      </c>
      <c r="AEW93" s="364" t="s">
        <v>116</v>
      </c>
      <c r="AEX93" s="364" t="s">
        <v>116</v>
      </c>
      <c r="AEY93" s="364" t="s">
        <v>116</v>
      </c>
      <c r="AEZ93" s="364" t="s">
        <v>116</v>
      </c>
      <c r="AFA93" s="364" t="s">
        <v>116</v>
      </c>
      <c r="AFB93" s="364" t="s">
        <v>116</v>
      </c>
      <c r="AFC93" s="364" t="s">
        <v>116</v>
      </c>
      <c r="AFD93" s="364" t="s">
        <v>116</v>
      </c>
      <c r="AFE93" s="364" t="s">
        <v>116</v>
      </c>
      <c r="AFF93" s="364" t="s">
        <v>116</v>
      </c>
      <c r="AFG93" s="364" t="s">
        <v>116</v>
      </c>
      <c r="AFH93" s="364" t="s">
        <v>116</v>
      </c>
      <c r="AFI93" s="364" t="s">
        <v>116</v>
      </c>
      <c r="AFJ93" s="364" t="s">
        <v>116</v>
      </c>
      <c r="AFK93" s="364" t="s">
        <v>116</v>
      </c>
      <c r="AFL93" s="364" t="s">
        <v>116</v>
      </c>
      <c r="AFM93" s="364" t="s">
        <v>116</v>
      </c>
      <c r="AFN93" s="364" t="s">
        <v>116</v>
      </c>
      <c r="AFO93" s="364" t="s">
        <v>116</v>
      </c>
      <c r="AFP93" s="364" t="s">
        <v>116</v>
      </c>
      <c r="AFQ93" s="364" t="s">
        <v>116</v>
      </c>
      <c r="AFR93" s="364" t="s">
        <v>116</v>
      </c>
      <c r="AFS93" s="364" t="s">
        <v>116</v>
      </c>
      <c r="AFT93" s="364" t="s">
        <v>116</v>
      </c>
      <c r="AFU93" s="364" t="s">
        <v>116</v>
      </c>
      <c r="AFV93" s="364" t="s">
        <v>116</v>
      </c>
      <c r="AFW93" s="364" t="s">
        <v>116</v>
      </c>
      <c r="AFX93" s="364" t="s">
        <v>116</v>
      </c>
      <c r="AFY93" s="364" t="s">
        <v>116</v>
      </c>
      <c r="AFZ93" s="364" t="s">
        <v>116</v>
      </c>
      <c r="AGA93" s="364" t="s">
        <v>116</v>
      </c>
      <c r="AGB93" s="364" t="s">
        <v>116</v>
      </c>
      <c r="AGC93" s="364" t="s">
        <v>116</v>
      </c>
      <c r="AGD93" s="364" t="s">
        <v>116</v>
      </c>
      <c r="AGE93" s="364" t="s">
        <v>116</v>
      </c>
      <c r="AGF93" s="364" t="s">
        <v>116</v>
      </c>
      <c r="AGG93" s="364" t="s">
        <v>116</v>
      </c>
      <c r="AGH93" s="364" t="s">
        <v>116</v>
      </c>
      <c r="AGI93" s="364" t="s">
        <v>116</v>
      </c>
      <c r="AGJ93" s="364" t="s">
        <v>116</v>
      </c>
      <c r="AGK93" s="364" t="s">
        <v>116</v>
      </c>
      <c r="AGL93" s="364" t="s">
        <v>116</v>
      </c>
      <c r="AGM93" s="364" t="s">
        <v>116</v>
      </c>
      <c r="AGN93" s="364" t="s">
        <v>116</v>
      </c>
      <c r="AGO93" s="364" t="s">
        <v>116</v>
      </c>
      <c r="AGP93" s="364" t="s">
        <v>116</v>
      </c>
      <c r="AGQ93" s="364" t="s">
        <v>116</v>
      </c>
      <c r="AGR93" s="364" t="s">
        <v>116</v>
      </c>
      <c r="AGS93" s="364" t="s">
        <v>116</v>
      </c>
      <c r="AGT93" s="364" t="s">
        <v>116</v>
      </c>
      <c r="AGU93" s="364" t="s">
        <v>116</v>
      </c>
      <c r="AGV93" s="364" t="s">
        <v>116</v>
      </c>
      <c r="AGW93" s="364" t="s">
        <v>116</v>
      </c>
      <c r="AGX93" s="364" t="s">
        <v>116</v>
      </c>
      <c r="AGY93" s="364" t="s">
        <v>116</v>
      </c>
      <c r="AGZ93" s="364" t="s">
        <v>116</v>
      </c>
      <c r="AHA93" s="364" t="s">
        <v>116</v>
      </c>
      <c r="AHB93" s="364" t="s">
        <v>116</v>
      </c>
      <c r="AHC93" s="364" t="s">
        <v>116</v>
      </c>
      <c r="AHD93" s="364" t="s">
        <v>116</v>
      </c>
      <c r="AHE93" s="364" t="s">
        <v>116</v>
      </c>
      <c r="AHF93" s="364" t="s">
        <v>116</v>
      </c>
      <c r="AHG93" s="364" t="s">
        <v>116</v>
      </c>
      <c r="AHH93" s="364" t="s">
        <v>116</v>
      </c>
      <c r="AHI93" s="364" t="s">
        <v>116</v>
      </c>
      <c r="AHJ93" s="364" t="s">
        <v>116</v>
      </c>
      <c r="AHK93" s="364" t="s">
        <v>116</v>
      </c>
      <c r="AHL93" s="364" t="s">
        <v>116</v>
      </c>
      <c r="AHM93" s="364" t="s">
        <v>116</v>
      </c>
      <c r="AHN93" s="364" t="s">
        <v>116</v>
      </c>
      <c r="AHO93" s="364" t="s">
        <v>116</v>
      </c>
      <c r="AHP93" s="364" t="s">
        <v>116</v>
      </c>
      <c r="AHQ93" s="364" t="s">
        <v>116</v>
      </c>
      <c r="AHR93" s="364" t="s">
        <v>116</v>
      </c>
      <c r="AHS93" s="364" t="s">
        <v>116</v>
      </c>
      <c r="AHT93" s="364" t="s">
        <v>116</v>
      </c>
      <c r="AHU93" s="364" t="s">
        <v>116</v>
      </c>
      <c r="AHV93" s="364" t="s">
        <v>116</v>
      </c>
      <c r="AHW93" s="364" t="s">
        <v>116</v>
      </c>
      <c r="AHX93" s="364" t="s">
        <v>116</v>
      </c>
      <c r="AHY93" s="364" t="s">
        <v>116</v>
      </c>
      <c r="AHZ93" s="364" t="s">
        <v>116</v>
      </c>
      <c r="AIA93" s="364" t="s">
        <v>116</v>
      </c>
      <c r="AIB93" s="364" t="s">
        <v>116</v>
      </c>
      <c r="AIC93" s="364" t="s">
        <v>116</v>
      </c>
      <c r="AID93" s="364" t="s">
        <v>116</v>
      </c>
      <c r="AIE93" s="364" t="s">
        <v>116</v>
      </c>
      <c r="AIF93" s="364" t="s">
        <v>116</v>
      </c>
      <c r="AIG93" s="364" t="s">
        <v>116</v>
      </c>
      <c r="AIH93" s="364" t="s">
        <v>116</v>
      </c>
      <c r="AII93" s="364" t="s">
        <v>116</v>
      </c>
      <c r="AIJ93" s="364" t="s">
        <v>116</v>
      </c>
      <c r="AIK93" s="364" t="s">
        <v>116</v>
      </c>
      <c r="AIL93" s="364" t="s">
        <v>116</v>
      </c>
      <c r="AIM93" s="364" t="s">
        <v>116</v>
      </c>
      <c r="AIN93" s="364" t="s">
        <v>116</v>
      </c>
      <c r="AIO93" s="364" t="s">
        <v>116</v>
      </c>
      <c r="AIP93" s="364" t="s">
        <v>116</v>
      </c>
      <c r="AIQ93" s="364" t="s">
        <v>116</v>
      </c>
      <c r="AIR93" s="364" t="s">
        <v>116</v>
      </c>
      <c r="AIS93" s="364" t="s">
        <v>116</v>
      </c>
      <c r="AIT93" s="364" t="s">
        <v>116</v>
      </c>
      <c r="AIU93" s="364" t="s">
        <v>116</v>
      </c>
      <c r="AIV93" s="364" t="s">
        <v>116</v>
      </c>
      <c r="AIW93" s="364" t="s">
        <v>116</v>
      </c>
      <c r="AIX93" s="364" t="s">
        <v>116</v>
      </c>
      <c r="AIY93" s="364" t="s">
        <v>116</v>
      </c>
      <c r="AIZ93" s="364" t="s">
        <v>116</v>
      </c>
      <c r="AJA93" s="364" t="s">
        <v>116</v>
      </c>
      <c r="AJB93" s="364" t="s">
        <v>116</v>
      </c>
      <c r="AJC93" s="364" t="s">
        <v>116</v>
      </c>
      <c r="AJD93" s="364" t="s">
        <v>116</v>
      </c>
      <c r="AJE93" s="364" t="s">
        <v>116</v>
      </c>
      <c r="AJF93" s="364" t="s">
        <v>116</v>
      </c>
      <c r="AJG93" s="364" t="s">
        <v>116</v>
      </c>
      <c r="AJH93" s="364" t="s">
        <v>116</v>
      </c>
      <c r="AJI93" s="364" t="s">
        <v>116</v>
      </c>
      <c r="AJJ93" s="364" t="s">
        <v>116</v>
      </c>
      <c r="AJK93" s="364" t="s">
        <v>116</v>
      </c>
      <c r="AJL93" s="364" t="s">
        <v>116</v>
      </c>
      <c r="AJM93" s="364" t="s">
        <v>116</v>
      </c>
      <c r="AJN93" s="364" t="s">
        <v>116</v>
      </c>
      <c r="AJO93" s="364" t="s">
        <v>116</v>
      </c>
      <c r="AJP93" s="364" t="s">
        <v>116</v>
      </c>
      <c r="AJQ93" s="364" t="s">
        <v>116</v>
      </c>
      <c r="AJR93" s="364" t="s">
        <v>116</v>
      </c>
      <c r="AJS93" s="364" t="s">
        <v>116</v>
      </c>
      <c r="AJT93" s="364" t="s">
        <v>116</v>
      </c>
      <c r="AJU93" s="364" t="s">
        <v>116</v>
      </c>
      <c r="AJV93" s="364" t="s">
        <v>116</v>
      </c>
      <c r="AJW93" s="364" t="s">
        <v>116</v>
      </c>
      <c r="AJX93" s="364" t="s">
        <v>116</v>
      </c>
      <c r="AJY93" s="364" t="s">
        <v>116</v>
      </c>
      <c r="AJZ93" s="364" t="s">
        <v>116</v>
      </c>
      <c r="AKA93" s="364" t="s">
        <v>116</v>
      </c>
      <c r="AKB93" s="364" t="s">
        <v>116</v>
      </c>
      <c r="AKC93" s="364" t="s">
        <v>116</v>
      </c>
      <c r="AKD93" s="364" t="s">
        <v>116</v>
      </c>
      <c r="AKE93" s="364" t="s">
        <v>116</v>
      </c>
      <c r="AKF93" s="364" t="s">
        <v>116</v>
      </c>
      <c r="AKG93" s="364" t="s">
        <v>116</v>
      </c>
      <c r="AKH93" s="364" t="s">
        <v>116</v>
      </c>
      <c r="AKI93" s="364" t="s">
        <v>116</v>
      </c>
      <c r="AKJ93" s="364" t="s">
        <v>116</v>
      </c>
      <c r="AKK93" s="364" t="s">
        <v>116</v>
      </c>
      <c r="AKL93" s="364" t="s">
        <v>116</v>
      </c>
      <c r="AKM93" s="364" t="s">
        <v>116</v>
      </c>
      <c r="AKN93" s="364" t="s">
        <v>116</v>
      </c>
      <c r="AKO93" s="364" t="s">
        <v>116</v>
      </c>
      <c r="AKP93" s="364" t="s">
        <v>116</v>
      </c>
      <c r="AKQ93" s="364" t="s">
        <v>116</v>
      </c>
      <c r="AKR93" s="364" t="s">
        <v>116</v>
      </c>
      <c r="AKS93" s="364" t="s">
        <v>116</v>
      </c>
      <c r="AKT93" s="364" t="s">
        <v>116</v>
      </c>
      <c r="AKU93" s="364" t="s">
        <v>116</v>
      </c>
      <c r="AKV93" s="364" t="s">
        <v>116</v>
      </c>
      <c r="AKW93" s="364" t="s">
        <v>116</v>
      </c>
      <c r="AKX93" s="364" t="s">
        <v>116</v>
      </c>
      <c r="AKY93" s="364" t="s">
        <v>116</v>
      </c>
      <c r="AKZ93" s="364" t="s">
        <v>116</v>
      </c>
      <c r="ALA93" s="364" t="s">
        <v>116</v>
      </c>
      <c r="ALB93" s="364" t="s">
        <v>116</v>
      </c>
      <c r="ALC93" s="364" t="s">
        <v>116</v>
      </c>
      <c r="ALD93" s="364" t="s">
        <v>116</v>
      </c>
      <c r="ALE93" s="364" t="s">
        <v>116</v>
      </c>
      <c r="ALF93" s="364" t="s">
        <v>116</v>
      </c>
      <c r="ALG93" s="364" t="s">
        <v>116</v>
      </c>
      <c r="ALH93" s="364" t="s">
        <v>116</v>
      </c>
      <c r="ALI93" s="364" t="s">
        <v>116</v>
      </c>
      <c r="ALJ93" s="364" t="s">
        <v>116</v>
      </c>
      <c r="ALK93" s="364" t="s">
        <v>116</v>
      </c>
      <c r="ALL93" s="364" t="s">
        <v>116</v>
      </c>
      <c r="ALM93" s="364" t="s">
        <v>116</v>
      </c>
      <c r="ALN93" s="364" t="s">
        <v>116</v>
      </c>
      <c r="ALO93" s="364" t="s">
        <v>116</v>
      </c>
      <c r="ALP93" s="364" t="s">
        <v>116</v>
      </c>
      <c r="ALQ93" s="364" t="s">
        <v>116</v>
      </c>
      <c r="ALR93" s="364" t="s">
        <v>116</v>
      </c>
      <c r="ALS93" s="364" t="s">
        <v>116</v>
      </c>
      <c r="ALT93" s="364" t="s">
        <v>116</v>
      </c>
      <c r="ALU93" s="364" t="s">
        <v>116</v>
      </c>
      <c r="ALV93" s="364" t="s">
        <v>116</v>
      </c>
      <c r="ALW93" s="364" t="s">
        <v>116</v>
      </c>
      <c r="ALX93" s="364" t="s">
        <v>116</v>
      </c>
      <c r="ALY93" s="364" t="s">
        <v>116</v>
      </c>
      <c r="ALZ93" s="364" t="s">
        <v>116</v>
      </c>
      <c r="AMA93" s="364" t="s">
        <v>116</v>
      </c>
      <c r="AMB93" s="364" t="s">
        <v>116</v>
      </c>
      <c r="AMC93" s="364" t="s">
        <v>116</v>
      </c>
      <c r="AMD93" s="364" t="s">
        <v>116</v>
      </c>
      <c r="AME93" s="364" t="s">
        <v>116</v>
      </c>
      <c r="AMF93" s="364" t="s">
        <v>116</v>
      </c>
      <c r="AMG93" s="364" t="s">
        <v>116</v>
      </c>
      <c r="AMH93" s="364" t="s">
        <v>116</v>
      </c>
      <c r="AMI93" s="364" t="s">
        <v>116</v>
      </c>
      <c r="AMJ93" s="364" t="s">
        <v>116</v>
      </c>
      <c r="AMK93" s="364" t="s">
        <v>116</v>
      </c>
      <c r="AML93" s="364" t="s">
        <v>116</v>
      </c>
      <c r="AMM93" s="364" t="s">
        <v>116</v>
      </c>
      <c r="AMN93" s="364" t="s">
        <v>116</v>
      </c>
      <c r="AMO93" s="364" t="s">
        <v>116</v>
      </c>
      <c r="AMP93" s="364" t="s">
        <v>116</v>
      </c>
      <c r="AMQ93" s="364" t="s">
        <v>116</v>
      </c>
      <c r="AMR93" s="364" t="s">
        <v>116</v>
      </c>
      <c r="AMS93" s="364" t="s">
        <v>116</v>
      </c>
      <c r="AMT93" s="364" t="s">
        <v>116</v>
      </c>
      <c r="AMU93" s="364" t="s">
        <v>116</v>
      </c>
      <c r="AMV93" s="364" t="s">
        <v>116</v>
      </c>
      <c r="AMW93" s="364" t="s">
        <v>116</v>
      </c>
      <c r="AMX93" s="364" t="s">
        <v>116</v>
      </c>
      <c r="AMY93" s="364" t="s">
        <v>116</v>
      </c>
      <c r="AMZ93" s="364" t="s">
        <v>116</v>
      </c>
      <c r="ANA93" s="364" t="s">
        <v>116</v>
      </c>
      <c r="ANB93" s="364" t="s">
        <v>116</v>
      </c>
      <c r="ANC93" s="364" t="s">
        <v>116</v>
      </c>
      <c r="AND93" s="364" t="s">
        <v>116</v>
      </c>
      <c r="ANE93" s="364" t="s">
        <v>116</v>
      </c>
      <c r="ANF93" s="364" t="s">
        <v>116</v>
      </c>
      <c r="ANG93" s="364" t="s">
        <v>116</v>
      </c>
      <c r="ANH93" s="364" t="s">
        <v>116</v>
      </c>
      <c r="ANI93" s="364" t="s">
        <v>116</v>
      </c>
      <c r="ANJ93" s="364" t="s">
        <v>116</v>
      </c>
      <c r="ANK93" s="364" t="s">
        <v>116</v>
      </c>
      <c r="ANL93" s="364" t="s">
        <v>116</v>
      </c>
      <c r="ANM93" s="364" t="s">
        <v>116</v>
      </c>
      <c r="ANN93" s="364" t="s">
        <v>116</v>
      </c>
      <c r="ANO93" s="364" t="s">
        <v>116</v>
      </c>
      <c r="ANP93" s="364" t="s">
        <v>116</v>
      </c>
      <c r="ANQ93" s="364" t="s">
        <v>116</v>
      </c>
      <c r="ANR93" s="364" t="s">
        <v>116</v>
      </c>
      <c r="ANS93" s="364" t="s">
        <v>116</v>
      </c>
      <c r="ANT93" s="364" t="s">
        <v>116</v>
      </c>
      <c r="ANU93" s="364" t="s">
        <v>116</v>
      </c>
      <c r="ANV93" s="364" t="s">
        <v>116</v>
      </c>
      <c r="ANW93" s="364" t="s">
        <v>116</v>
      </c>
      <c r="ANX93" s="364" t="s">
        <v>116</v>
      </c>
      <c r="ANY93" s="364" t="s">
        <v>116</v>
      </c>
      <c r="ANZ93" s="364" t="s">
        <v>116</v>
      </c>
      <c r="AOA93" s="364" t="s">
        <v>116</v>
      </c>
      <c r="AOB93" s="364" t="s">
        <v>116</v>
      </c>
      <c r="AOC93" s="364" t="s">
        <v>116</v>
      </c>
      <c r="AOD93" s="364" t="s">
        <v>116</v>
      </c>
      <c r="AOE93" s="364" t="s">
        <v>116</v>
      </c>
      <c r="AOF93" s="364" t="s">
        <v>116</v>
      </c>
      <c r="AOG93" s="364" t="s">
        <v>116</v>
      </c>
      <c r="AOH93" s="364" t="s">
        <v>116</v>
      </c>
      <c r="AOI93" s="364" t="s">
        <v>116</v>
      </c>
      <c r="AOJ93" s="364" t="s">
        <v>116</v>
      </c>
      <c r="AOK93" s="364" t="s">
        <v>116</v>
      </c>
      <c r="AOL93" s="364" t="s">
        <v>116</v>
      </c>
      <c r="AOM93" s="364" t="s">
        <v>116</v>
      </c>
      <c r="AON93" s="364" t="s">
        <v>116</v>
      </c>
      <c r="AOO93" s="364" t="s">
        <v>116</v>
      </c>
      <c r="AOP93" s="364" t="s">
        <v>116</v>
      </c>
      <c r="AOQ93" s="364" t="s">
        <v>116</v>
      </c>
      <c r="AOR93" s="364" t="s">
        <v>116</v>
      </c>
      <c r="AOS93" s="364" t="s">
        <v>116</v>
      </c>
      <c r="AOT93" s="364" t="s">
        <v>116</v>
      </c>
      <c r="AOU93" s="364" t="s">
        <v>116</v>
      </c>
      <c r="AOV93" s="364" t="s">
        <v>116</v>
      </c>
      <c r="AOW93" s="364" t="s">
        <v>116</v>
      </c>
      <c r="AOX93" s="364" t="s">
        <v>116</v>
      </c>
      <c r="AOY93" s="364" t="s">
        <v>116</v>
      </c>
      <c r="AOZ93" s="364" t="s">
        <v>116</v>
      </c>
      <c r="APA93" s="364" t="s">
        <v>116</v>
      </c>
      <c r="APB93" s="364" t="s">
        <v>116</v>
      </c>
      <c r="APC93" s="364" t="s">
        <v>116</v>
      </c>
      <c r="APD93" s="364" t="s">
        <v>116</v>
      </c>
      <c r="APE93" s="364" t="s">
        <v>116</v>
      </c>
      <c r="APF93" s="364" t="s">
        <v>116</v>
      </c>
      <c r="APG93" s="364" t="s">
        <v>116</v>
      </c>
      <c r="APH93" s="364" t="s">
        <v>116</v>
      </c>
      <c r="API93" s="364" t="s">
        <v>116</v>
      </c>
      <c r="APJ93" s="364" t="s">
        <v>116</v>
      </c>
      <c r="APK93" s="364" t="s">
        <v>116</v>
      </c>
      <c r="APL93" s="364" t="s">
        <v>116</v>
      </c>
      <c r="APM93" s="364" t="s">
        <v>116</v>
      </c>
      <c r="APN93" s="364" t="s">
        <v>116</v>
      </c>
      <c r="APO93" s="364" t="s">
        <v>116</v>
      </c>
      <c r="APP93" s="364" t="s">
        <v>116</v>
      </c>
      <c r="APQ93" s="364" t="s">
        <v>116</v>
      </c>
      <c r="APR93" s="364" t="s">
        <v>116</v>
      </c>
      <c r="APS93" s="364" t="s">
        <v>116</v>
      </c>
      <c r="APT93" s="364" t="s">
        <v>116</v>
      </c>
      <c r="APU93" s="364" t="s">
        <v>116</v>
      </c>
      <c r="APV93" s="364" t="s">
        <v>116</v>
      </c>
      <c r="APW93" s="364" t="s">
        <v>116</v>
      </c>
      <c r="APX93" s="364" t="s">
        <v>116</v>
      </c>
      <c r="APY93" s="364" t="s">
        <v>116</v>
      </c>
      <c r="APZ93" s="364" t="s">
        <v>116</v>
      </c>
      <c r="AQA93" s="364" t="s">
        <v>116</v>
      </c>
      <c r="AQB93" s="364" t="s">
        <v>116</v>
      </c>
      <c r="AQC93" s="364" t="s">
        <v>116</v>
      </c>
      <c r="AQD93" s="364" t="s">
        <v>116</v>
      </c>
      <c r="AQE93" s="364" t="s">
        <v>116</v>
      </c>
      <c r="AQF93" s="364" t="s">
        <v>116</v>
      </c>
      <c r="AQG93" s="364" t="s">
        <v>116</v>
      </c>
      <c r="AQH93" s="364" t="s">
        <v>116</v>
      </c>
      <c r="AQI93" s="364" t="s">
        <v>116</v>
      </c>
      <c r="AQJ93" s="364" t="s">
        <v>116</v>
      </c>
      <c r="AQK93" s="364" t="s">
        <v>116</v>
      </c>
      <c r="AQL93" s="364" t="s">
        <v>116</v>
      </c>
      <c r="AQM93" s="364" t="s">
        <v>116</v>
      </c>
      <c r="AQN93" s="364" t="s">
        <v>116</v>
      </c>
      <c r="AQO93" s="364" t="s">
        <v>116</v>
      </c>
      <c r="AQP93" s="364" t="s">
        <v>116</v>
      </c>
      <c r="AQQ93" s="364" t="s">
        <v>116</v>
      </c>
      <c r="AQR93" s="364" t="s">
        <v>116</v>
      </c>
      <c r="AQS93" s="364" t="s">
        <v>116</v>
      </c>
      <c r="AQT93" s="364" t="s">
        <v>116</v>
      </c>
      <c r="AQU93" s="364" t="s">
        <v>116</v>
      </c>
      <c r="AQV93" s="364" t="s">
        <v>116</v>
      </c>
      <c r="AQW93" s="364" t="s">
        <v>116</v>
      </c>
      <c r="AQX93" s="364" t="s">
        <v>116</v>
      </c>
      <c r="AQY93" s="364" t="s">
        <v>116</v>
      </c>
      <c r="AQZ93" s="364" t="s">
        <v>116</v>
      </c>
      <c r="ARA93" s="364" t="s">
        <v>116</v>
      </c>
      <c r="ARB93" s="364" t="s">
        <v>116</v>
      </c>
      <c r="ARC93" s="364" t="s">
        <v>116</v>
      </c>
      <c r="ARD93" s="364" t="s">
        <v>116</v>
      </c>
      <c r="ARE93" s="364" t="s">
        <v>116</v>
      </c>
      <c r="ARF93" s="364" t="s">
        <v>116</v>
      </c>
      <c r="ARG93" s="364" t="s">
        <v>116</v>
      </c>
      <c r="ARH93" s="364" t="s">
        <v>116</v>
      </c>
      <c r="ARI93" s="364" t="s">
        <v>116</v>
      </c>
      <c r="ARJ93" s="364" t="s">
        <v>116</v>
      </c>
      <c r="ARK93" s="364" t="s">
        <v>116</v>
      </c>
      <c r="ARL93" s="364" t="s">
        <v>116</v>
      </c>
      <c r="ARM93" s="364" t="s">
        <v>116</v>
      </c>
      <c r="ARN93" s="364" t="s">
        <v>116</v>
      </c>
      <c r="ARO93" s="364" t="s">
        <v>116</v>
      </c>
      <c r="ARP93" s="364" t="s">
        <v>116</v>
      </c>
      <c r="ARQ93" s="364" t="s">
        <v>116</v>
      </c>
      <c r="ARR93" s="364" t="s">
        <v>116</v>
      </c>
      <c r="ARS93" s="364" t="s">
        <v>116</v>
      </c>
      <c r="ART93" s="364" t="s">
        <v>116</v>
      </c>
      <c r="ARU93" s="364" t="s">
        <v>116</v>
      </c>
      <c r="ARV93" s="364" t="s">
        <v>116</v>
      </c>
      <c r="ARW93" s="364" t="s">
        <v>116</v>
      </c>
      <c r="ARX93" s="364" t="s">
        <v>116</v>
      </c>
      <c r="ARY93" s="364" t="s">
        <v>116</v>
      </c>
      <c r="ARZ93" s="364" t="s">
        <v>116</v>
      </c>
      <c r="ASA93" s="364" t="s">
        <v>116</v>
      </c>
      <c r="ASB93" s="364" t="s">
        <v>116</v>
      </c>
      <c r="ASC93" s="364" t="s">
        <v>116</v>
      </c>
      <c r="ASD93" s="364" t="s">
        <v>116</v>
      </c>
      <c r="ASE93" s="364" t="s">
        <v>116</v>
      </c>
      <c r="ASF93" s="364" t="s">
        <v>116</v>
      </c>
      <c r="ASG93" s="364" t="s">
        <v>116</v>
      </c>
      <c r="ASH93" s="364" t="s">
        <v>116</v>
      </c>
      <c r="ASI93" s="364" t="s">
        <v>116</v>
      </c>
      <c r="ASJ93" s="364" t="s">
        <v>116</v>
      </c>
      <c r="ASK93" s="364" t="s">
        <v>116</v>
      </c>
      <c r="ASL93" s="364" t="s">
        <v>116</v>
      </c>
      <c r="ASM93" s="364" t="s">
        <v>116</v>
      </c>
      <c r="ASN93" s="364" t="s">
        <v>116</v>
      </c>
      <c r="ASO93" s="364" t="s">
        <v>116</v>
      </c>
      <c r="ASP93" s="364" t="s">
        <v>116</v>
      </c>
      <c r="ASQ93" s="364" t="s">
        <v>116</v>
      </c>
      <c r="ASR93" s="364" t="s">
        <v>116</v>
      </c>
      <c r="ASS93" s="364" t="s">
        <v>116</v>
      </c>
      <c r="AST93" s="364" t="s">
        <v>116</v>
      </c>
      <c r="ASU93" s="364" t="s">
        <v>116</v>
      </c>
      <c r="ASV93" s="364" t="s">
        <v>116</v>
      </c>
      <c r="ASW93" s="364" t="s">
        <v>116</v>
      </c>
      <c r="ASX93" s="364" t="s">
        <v>116</v>
      </c>
      <c r="ASY93" s="364" t="s">
        <v>116</v>
      </c>
      <c r="ASZ93" s="364" t="s">
        <v>116</v>
      </c>
      <c r="ATA93" s="364" t="s">
        <v>116</v>
      </c>
      <c r="ATB93" s="364" t="s">
        <v>116</v>
      </c>
      <c r="ATC93" s="364" t="s">
        <v>116</v>
      </c>
      <c r="ATD93" s="364" t="s">
        <v>116</v>
      </c>
      <c r="ATE93" s="364" t="s">
        <v>116</v>
      </c>
      <c r="ATF93" s="364" t="s">
        <v>116</v>
      </c>
      <c r="ATG93" s="364" t="s">
        <v>116</v>
      </c>
      <c r="ATH93" s="364" t="s">
        <v>116</v>
      </c>
      <c r="ATI93" s="364" t="s">
        <v>116</v>
      </c>
      <c r="ATJ93" s="364" t="s">
        <v>116</v>
      </c>
      <c r="ATK93" s="364" t="s">
        <v>116</v>
      </c>
      <c r="ATL93" s="364" t="s">
        <v>116</v>
      </c>
      <c r="ATM93" s="364" t="s">
        <v>116</v>
      </c>
      <c r="ATN93" s="364" t="s">
        <v>116</v>
      </c>
      <c r="ATO93" s="364" t="s">
        <v>116</v>
      </c>
      <c r="ATP93" s="364" t="s">
        <v>116</v>
      </c>
      <c r="ATQ93" s="364" t="s">
        <v>116</v>
      </c>
      <c r="ATR93" s="364" t="s">
        <v>116</v>
      </c>
      <c r="ATS93" s="364" t="s">
        <v>116</v>
      </c>
      <c r="ATT93" s="364" t="s">
        <v>116</v>
      </c>
      <c r="ATU93" s="364" t="s">
        <v>116</v>
      </c>
      <c r="ATV93" s="364" t="s">
        <v>116</v>
      </c>
      <c r="ATW93" s="364" t="s">
        <v>116</v>
      </c>
      <c r="ATX93" s="364" t="s">
        <v>116</v>
      </c>
      <c r="ATY93" s="364" t="s">
        <v>116</v>
      </c>
      <c r="ATZ93" s="364" t="s">
        <v>116</v>
      </c>
      <c r="AUA93" s="364" t="s">
        <v>116</v>
      </c>
      <c r="AUB93" s="364" t="s">
        <v>116</v>
      </c>
      <c r="AUC93" s="364" t="s">
        <v>116</v>
      </c>
      <c r="AUD93" s="364" t="s">
        <v>116</v>
      </c>
      <c r="AUE93" s="364" t="s">
        <v>116</v>
      </c>
      <c r="AUF93" s="364" t="s">
        <v>116</v>
      </c>
      <c r="AUG93" s="364" t="s">
        <v>116</v>
      </c>
      <c r="AUH93" s="364" t="s">
        <v>116</v>
      </c>
      <c r="AUI93" s="364" t="s">
        <v>116</v>
      </c>
      <c r="AUJ93" s="364" t="s">
        <v>116</v>
      </c>
      <c r="AUK93" s="364" t="s">
        <v>116</v>
      </c>
      <c r="AUL93" s="364" t="s">
        <v>116</v>
      </c>
      <c r="AUM93" s="364" t="s">
        <v>116</v>
      </c>
      <c r="AUN93" s="364" t="s">
        <v>116</v>
      </c>
      <c r="AUO93" s="364" t="s">
        <v>116</v>
      </c>
      <c r="AUP93" s="364" t="s">
        <v>116</v>
      </c>
      <c r="AUQ93" s="364" t="s">
        <v>116</v>
      </c>
      <c r="AUR93" s="364" t="s">
        <v>116</v>
      </c>
      <c r="AUS93" s="364" t="s">
        <v>116</v>
      </c>
      <c r="AUT93" s="364" t="s">
        <v>116</v>
      </c>
      <c r="AUU93" s="364" t="s">
        <v>116</v>
      </c>
      <c r="AUV93" s="364" t="s">
        <v>116</v>
      </c>
      <c r="AUW93" s="364" t="s">
        <v>116</v>
      </c>
      <c r="AUX93" s="364" t="s">
        <v>116</v>
      </c>
      <c r="AUY93" s="364" t="s">
        <v>116</v>
      </c>
      <c r="AUZ93" s="364" t="s">
        <v>116</v>
      </c>
      <c r="AVA93" s="364" t="s">
        <v>116</v>
      </c>
      <c r="AVB93" s="364" t="s">
        <v>116</v>
      </c>
      <c r="AVC93" s="364" t="s">
        <v>116</v>
      </c>
      <c r="AVD93" s="364" t="s">
        <v>116</v>
      </c>
      <c r="AVE93" s="364" t="s">
        <v>116</v>
      </c>
      <c r="AVF93" s="364" t="s">
        <v>116</v>
      </c>
      <c r="AVG93" s="364" t="s">
        <v>116</v>
      </c>
      <c r="AVH93" s="364" t="s">
        <v>116</v>
      </c>
      <c r="AVI93" s="364" t="s">
        <v>116</v>
      </c>
      <c r="AVJ93" s="364" t="s">
        <v>116</v>
      </c>
      <c r="AVK93" s="364" t="s">
        <v>116</v>
      </c>
      <c r="AVL93" s="364" t="s">
        <v>116</v>
      </c>
      <c r="AVM93" s="364" t="s">
        <v>116</v>
      </c>
      <c r="AVN93" s="364" t="s">
        <v>116</v>
      </c>
      <c r="AVO93" s="364" t="s">
        <v>116</v>
      </c>
      <c r="AVP93" s="364" t="s">
        <v>116</v>
      </c>
      <c r="AVQ93" s="364" t="s">
        <v>116</v>
      </c>
      <c r="AVR93" s="364" t="s">
        <v>116</v>
      </c>
      <c r="AVS93" s="364" t="s">
        <v>116</v>
      </c>
      <c r="AVT93" s="364" t="s">
        <v>116</v>
      </c>
      <c r="AVU93" s="364" t="s">
        <v>116</v>
      </c>
      <c r="AVV93" s="364" t="s">
        <v>116</v>
      </c>
      <c r="AVW93" s="364" t="s">
        <v>116</v>
      </c>
      <c r="AVX93" s="364" t="s">
        <v>116</v>
      </c>
      <c r="AVY93" s="364" t="s">
        <v>116</v>
      </c>
      <c r="AVZ93" s="364" t="s">
        <v>116</v>
      </c>
      <c r="AWA93" s="364" t="s">
        <v>116</v>
      </c>
      <c r="AWB93" s="364" t="s">
        <v>116</v>
      </c>
      <c r="AWC93" s="364" t="s">
        <v>116</v>
      </c>
      <c r="AWD93" s="364" t="s">
        <v>116</v>
      </c>
      <c r="AWE93" s="364" t="s">
        <v>116</v>
      </c>
      <c r="AWF93" s="364" t="s">
        <v>116</v>
      </c>
      <c r="AWG93" s="364" t="s">
        <v>116</v>
      </c>
      <c r="AWH93" s="364" t="s">
        <v>116</v>
      </c>
      <c r="AWI93" s="364" t="s">
        <v>116</v>
      </c>
      <c r="AWJ93" s="364" t="s">
        <v>116</v>
      </c>
      <c r="AWK93" s="364" t="s">
        <v>116</v>
      </c>
      <c r="AWL93" s="364" t="s">
        <v>116</v>
      </c>
      <c r="AWM93" s="364" t="s">
        <v>116</v>
      </c>
      <c r="AWN93" s="364" t="s">
        <v>116</v>
      </c>
      <c r="AWO93" s="364" t="s">
        <v>116</v>
      </c>
      <c r="AWP93" s="364" t="s">
        <v>116</v>
      </c>
      <c r="AWQ93" s="364" t="s">
        <v>116</v>
      </c>
      <c r="AWR93" s="364" t="s">
        <v>116</v>
      </c>
      <c r="AWS93" s="364" t="s">
        <v>116</v>
      </c>
      <c r="AWT93" s="364" t="s">
        <v>116</v>
      </c>
      <c r="AWU93" s="364" t="s">
        <v>116</v>
      </c>
      <c r="AWV93" s="364" t="s">
        <v>116</v>
      </c>
      <c r="AWW93" s="364" t="s">
        <v>116</v>
      </c>
      <c r="AWX93" s="364" t="s">
        <v>116</v>
      </c>
      <c r="AWY93" s="364" t="s">
        <v>116</v>
      </c>
      <c r="AWZ93" s="364" t="s">
        <v>116</v>
      </c>
      <c r="AXA93" s="364" t="s">
        <v>116</v>
      </c>
      <c r="AXB93" s="364" t="s">
        <v>116</v>
      </c>
      <c r="AXC93" s="364" t="s">
        <v>116</v>
      </c>
      <c r="AXD93" s="364" t="s">
        <v>116</v>
      </c>
      <c r="AXE93" s="364" t="s">
        <v>116</v>
      </c>
      <c r="AXF93" s="364" t="s">
        <v>116</v>
      </c>
      <c r="AXG93" s="364" t="s">
        <v>116</v>
      </c>
      <c r="AXH93" s="364" t="s">
        <v>116</v>
      </c>
      <c r="AXI93" s="364" t="s">
        <v>116</v>
      </c>
      <c r="AXJ93" s="364" t="s">
        <v>116</v>
      </c>
      <c r="AXK93" s="364" t="s">
        <v>116</v>
      </c>
      <c r="AXL93" s="364" t="s">
        <v>116</v>
      </c>
      <c r="AXM93" s="364" t="s">
        <v>116</v>
      </c>
      <c r="AXN93" s="364" t="s">
        <v>116</v>
      </c>
      <c r="AXO93" s="364" t="s">
        <v>116</v>
      </c>
      <c r="AXP93" s="364" t="s">
        <v>116</v>
      </c>
      <c r="AXQ93" s="364" t="s">
        <v>116</v>
      </c>
      <c r="AXR93" s="364" t="s">
        <v>116</v>
      </c>
      <c r="AXS93" s="364" t="s">
        <v>116</v>
      </c>
      <c r="AXT93" s="364" t="s">
        <v>116</v>
      </c>
      <c r="AXU93" s="364" t="s">
        <v>116</v>
      </c>
      <c r="AXV93" s="364" t="s">
        <v>116</v>
      </c>
      <c r="AXW93" s="364" t="s">
        <v>116</v>
      </c>
      <c r="AXX93" s="364" t="s">
        <v>116</v>
      </c>
      <c r="AXY93" s="364" t="s">
        <v>116</v>
      </c>
      <c r="AXZ93" s="364" t="s">
        <v>116</v>
      </c>
      <c r="AYA93" s="364" t="s">
        <v>116</v>
      </c>
      <c r="AYB93" s="364" t="s">
        <v>116</v>
      </c>
      <c r="AYC93" s="364" t="s">
        <v>116</v>
      </c>
      <c r="AYD93" s="364" t="s">
        <v>116</v>
      </c>
      <c r="AYE93" s="364" t="s">
        <v>116</v>
      </c>
      <c r="AYF93" s="364" t="s">
        <v>116</v>
      </c>
      <c r="AYG93" s="364" t="s">
        <v>116</v>
      </c>
      <c r="AYH93" s="364" t="s">
        <v>116</v>
      </c>
      <c r="AYI93" s="364" t="s">
        <v>116</v>
      </c>
      <c r="AYJ93" s="364" t="s">
        <v>116</v>
      </c>
      <c r="AYK93" s="364" t="s">
        <v>116</v>
      </c>
      <c r="AYL93" s="364" t="s">
        <v>116</v>
      </c>
      <c r="AYM93" s="364" t="s">
        <v>116</v>
      </c>
      <c r="AYN93" s="364" t="s">
        <v>116</v>
      </c>
      <c r="AYO93" s="364" t="s">
        <v>116</v>
      </c>
      <c r="AYP93" s="364" t="s">
        <v>116</v>
      </c>
      <c r="AYQ93" s="364" t="s">
        <v>116</v>
      </c>
      <c r="AYR93" s="364" t="s">
        <v>116</v>
      </c>
      <c r="AYS93" s="364" t="s">
        <v>116</v>
      </c>
      <c r="AYT93" s="364" t="s">
        <v>116</v>
      </c>
      <c r="AYU93" s="364" t="s">
        <v>116</v>
      </c>
      <c r="AYV93" s="364" t="s">
        <v>116</v>
      </c>
      <c r="AYW93" s="364" t="s">
        <v>116</v>
      </c>
      <c r="AYX93" s="364" t="s">
        <v>116</v>
      </c>
      <c r="AYY93" s="364" t="s">
        <v>116</v>
      </c>
      <c r="AYZ93" s="364" t="s">
        <v>116</v>
      </c>
      <c r="AZA93" s="364" t="s">
        <v>116</v>
      </c>
      <c r="AZB93" s="364" t="s">
        <v>116</v>
      </c>
      <c r="AZC93" s="364" t="s">
        <v>116</v>
      </c>
      <c r="AZD93" s="364" t="s">
        <v>116</v>
      </c>
      <c r="AZE93" s="364" t="s">
        <v>116</v>
      </c>
      <c r="AZF93" s="364" t="s">
        <v>116</v>
      </c>
      <c r="AZG93" s="364" t="s">
        <v>116</v>
      </c>
      <c r="AZH93" s="364" t="s">
        <v>116</v>
      </c>
      <c r="AZI93" s="364" t="s">
        <v>116</v>
      </c>
      <c r="AZJ93" s="364" t="s">
        <v>116</v>
      </c>
      <c r="AZK93" s="364" t="s">
        <v>116</v>
      </c>
      <c r="AZL93" s="364" t="s">
        <v>116</v>
      </c>
      <c r="AZM93" s="364" t="s">
        <v>116</v>
      </c>
      <c r="AZN93" s="364" t="s">
        <v>116</v>
      </c>
      <c r="AZO93" s="364" t="s">
        <v>116</v>
      </c>
      <c r="AZP93" s="364" t="s">
        <v>116</v>
      </c>
      <c r="AZQ93" s="364" t="s">
        <v>116</v>
      </c>
      <c r="AZR93" s="364" t="s">
        <v>116</v>
      </c>
      <c r="AZS93" s="364" t="s">
        <v>116</v>
      </c>
      <c r="AZT93" s="364" t="s">
        <v>116</v>
      </c>
      <c r="AZU93" s="364" t="s">
        <v>116</v>
      </c>
      <c r="AZV93" s="364" t="s">
        <v>116</v>
      </c>
      <c r="AZW93" s="364" t="s">
        <v>116</v>
      </c>
      <c r="AZX93" s="364" t="s">
        <v>116</v>
      </c>
      <c r="AZY93" s="364" t="s">
        <v>116</v>
      </c>
      <c r="AZZ93" s="364" t="s">
        <v>116</v>
      </c>
      <c r="BAA93" s="364" t="s">
        <v>116</v>
      </c>
      <c r="BAB93" s="364" t="s">
        <v>116</v>
      </c>
      <c r="BAC93" s="364" t="s">
        <v>116</v>
      </c>
      <c r="BAD93" s="364" t="s">
        <v>116</v>
      </c>
      <c r="BAE93" s="364" t="s">
        <v>116</v>
      </c>
      <c r="BAF93" s="364" t="s">
        <v>116</v>
      </c>
      <c r="BAG93" s="364" t="s">
        <v>116</v>
      </c>
      <c r="BAH93" s="364" t="s">
        <v>116</v>
      </c>
      <c r="BAI93" s="364" t="s">
        <v>116</v>
      </c>
      <c r="BAJ93" s="364" t="s">
        <v>116</v>
      </c>
      <c r="BAK93" s="364" t="s">
        <v>116</v>
      </c>
      <c r="BAL93" s="364" t="s">
        <v>116</v>
      </c>
      <c r="BAM93" s="364" t="s">
        <v>116</v>
      </c>
      <c r="BAN93" s="364" t="s">
        <v>116</v>
      </c>
      <c r="BAO93" s="364" t="s">
        <v>116</v>
      </c>
      <c r="BAP93" s="364" t="s">
        <v>116</v>
      </c>
      <c r="BAQ93" s="364" t="s">
        <v>116</v>
      </c>
      <c r="BAR93" s="364" t="s">
        <v>116</v>
      </c>
      <c r="BAS93" s="364" t="s">
        <v>116</v>
      </c>
      <c r="BAT93" s="364" t="s">
        <v>116</v>
      </c>
      <c r="BAU93" s="364" t="s">
        <v>116</v>
      </c>
      <c r="BAV93" s="364" t="s">
        <v>116</v>
      </c>
      <c r="BAW93" s="364" t="s">
        <v>116</v>
      </c>
      <c r="BAX93" s="364" t="s">
        <v>116</v>
      </c>
      <c r="BAY93" s="364" t="s">
        <v>116</v>
      </c>
      <c r="BAZ93" s="364" t="s">
        <v>116</v>
      </c>
      <c r="BBA93" s="364" t="s">
        <v>116</v>
      </c>
      <c r="BBB93" s="364" t="s">
        <v>116</v>
      </c>
      <c r="BBC93" s="364" t="s">
        <v>116</v>
      </c>
      <c r="BBD93" s="364" t="s">
        <v>116</v>
      </c>
      <c r="BBE93" s="364" t="s">
        <v>116</v>
      </c>
      <c r="BBF93" s="364" t="s">
        <v>116</v>
      </c>
      <c r="BBG93" s="364" t="s">
        <v>116</v>
      </c>
      <c r="BBH93" s="364" t="s">
        <v>116</v>
      </c>
      <c r="BBI93" s="364" t="s">
        <v>116</v>
      </c>
      <c r="BBJ93" s="364" t="s">
        <v>116</v>
      </c>
      <c r="BBK93" s="364" t="s">
        <v>116</v>
      </c>
      <c r="BBL93" s="364" t="s">
        <v>116</v>
      </c>
      <c r="BBM93" s="364" t="s">
        <v>116</v>
      </c>
      <c r="BBN93" s="364" t="s">
        <v>116</v>
      </c>
      <c r="BBO93" s="364" t="s">
        <v>116</v>
      </c>
      <c r="BBP93" s="364" t="s">
        <v>116</v>
      </c>
      <c r="BBQ93" s="364" t="s">
        <v>116</v>
      </c>
      <c r="BBR93" s="364" t="s">
        <v>116</v>
      </c>
      <c r="BBS93" s="364" t="s">
        <v>116</v>
      </c>
      <c r="BBT93" s="364" t="s">
        <v>116</v>
      </c>
      <c r="BBU93" s="364" t="s">
        <v>116</v>
      </c>
      <c r="BBV93" s="364" t="s">
        <v>116</v>
      </c>
      <c r="BBW93" s="364" t="s">
        <v>116</v>
      </c>
      <c r="BBX93" s="364" t="s">
        <v>116</v>
      </c>
      <c r="BBY93" s="364" t="s">
        <v>116</v>
      </c>
      <c r="BBZ93" s="364" t="s">
        <v>116</v>
      </c>
      <c r="BCA93" s="364" t="s">
        <v>116</v>
      </c>
      <c r="BCB93" s="364" t="s">
        <v>116</v>
      </c>
      <c r="BCC93" s="364" t="s">
        <v>116</v>
      </c>
      <c r="BCD93" s="364" t="s">
        <v>116</v>
      </c>
      <c r="BCE93" s="364" t="s">
        <v>116</v>
      </c>
      <c r="BCF93" s="364" t="s">
        <v>116</v>
      </c>
      <c r="BCG93" s="364" t="s">
        <v>116</v>
      </c>
      <c r="BCH93" s="364" t="s">
        <v>116</v>
      </c>
      <c r="BCI93" s="364" t="s">
        <v>116</v>
      </c>
      <c r="BCJ93" s="364" t="s">
        <v>116</v>
      </c>
      <c r="BCK93" s="364" t="s">
        <v>116</v>
      </c>
      <c r="BCL93" s="364" t="s">
        <v>116</v>
      </c>
      <c r="BCM93" s="364" t="s">
        <v>116</v>
      </c>
      <c r="BCN93" s="364" t="s">
        <v>116</v>
      </c>
      <c r="BCO93" s="364" t="s">
        <v>116</v>
      </c>
      <c r="BCP93" s="364" t="s">
        <v>116</v>
      </c>
      <c r="BCQ93" s="364" t="s">
        <v>116</v>
      </c>
      <c r="BCR93" s="364" t="s">
        <v>116</v>
      </c>
      <c r="BCS93" s="364" t="s">
        <v>116</v>
      </c>
      <c r="BCT93" s="364" t="s">
        <v>116</v>
      </c>
      <c r="BCU93" s="364" t="s">
        <v>116</v>
      </c>
      <c r="BCV93" s="364" t="s">
        <v>116</v>
      </c>
      <c r="BCW93" s="364" t="s">
        <v>116</v>
      </c>
      <c r="BCX93" s="364" t="s">
        <v>116</v>
      </c>
      <c r="BCY93" s="364" t="s">
        <v>116</v>
      </c>
      <c r="BCZ93" s="364" t="s">
        <v>116</v>
      </c>
      <c r="BDA93" s="364" t="s">
        <v>116</v>
      </c>
      <c r="BDB93" s="364" t="s">
        <v>116</v>
      </c>
      <c r="BDC93" s="364" t="s">
        <v>116</v>
      </c>
      <c r="BDD93" s="364" t="s">
        <v>116</v>
      </c>
      <c r="BDE93" s="364" t="s">
        <v>116</v>
      </c>
      <c r="BDF93" s="364" t="s">
        <v>116</v>
      </c>
      <c r="BDG93" s="364" t="s">
        <v>116</v>
      </c>
      <c r="BDH93" s="364" t="s">
        <v>116</v>
      </c>
      <c r="BDI93" s="364" t="s">
        <v>116</v>
      </c>
      <c r="BDJ93" s="364" t="s">
        <v>116</v>
      </c>
      <c r="BDK93" s="364" t="s">
        <v>116</v>
      </c>
      <c r="BDL93" s="364" t="s">
        <v>116</v>
      </c>
      <c r="BDM93" s="364" t="s">
        <v>116</v>
      </c>
      <c r="BDN93" s="364" t="s">
        <v>116</v>
      </c>
      <c r="BDO93" s="364" t="s">
        <v>116</v>
      </c>
      <c r="BDP93" s="364" t="s">
        <v>116</v>
      </c>
      <c r="BDQ93" s="364" t="s">
        <v>116</v>
      </c>
      <c r="BDR93" s="364" t="s">
        <v>116</v>
      </c>
      <c r="BDS93" s="364" t="s">
        <v>116</v>
      </c>
      <c r="BDT93" s="364" t="s">
        <v>116</v>
      </c>
      <c r="BDU93" s="364" t="s">
        <v>116</v>
      </c>
      <c r="BDV93" s="364" t="s">
        <v>116</v>
      </c>
      <c r="BDW93" s="364" t="s">
        <v>116</v>
      </c>
      <c r="BDX93" s="364" t="s">
        <v>116</v>
      </c>
      <c r="BDY93" s="364" t="s">
        <v>116</v>
      </c>
      <c r="BDZ93" s="364" t="s">
        <v>116</v>
      </c>
      <c r="BEA93" s="364" t="s">
        <v>116</v>
      </c>
      <c r="BEB93" s="364" t="s">
        <v>116</v>
      </c>
      <c r="BEC93" s="364" t="s">
        <v>116</v>
      </c>
      <c r="BED93" s="364" t="s">
        <v>116</v>
      </c>
      <c r="BEE93" s="364" t="s">
        <v>116</v>
      </c>
      <c r="BEF93" s="364" t="s">
        <v>116</v>
      </c>
      <c r="BEG93" s="364" t="s">
        <v>116</v>
      </c>
      <c r="BEH93" s="364" t="s">
        <v>116</v>
      </c>
      <c r="BEI93" s="364" t="s">
        <v>116</v>
      </c>
      <c r="BEJ93" s="364" t="s">
        <v>116</v>
      </c>
      <c r="BEK93" s="364" t="s">
        <v>116</v>
      </c>
      <c r="BEL93" s="364" t="s">
        <v>116</v>
      </c>
      <c r="BEM93" s="364" t="s">
        <v>116</v>
      </c>
      <c r="BEN93" s="364" t="s">
        <v>116</v>
      </c>
      <c r="BEO93" s="364" t="s">
        <v>116</v>
      </c>
      <c r="BEP93" s="364" t="s">
        <v>116</v>
      </c>
      <c r="BEQ93" s="364" t="s">
        <v>116</v>
      </c>
      <c r="BER93" s="364" t="s">
        <v>116</v>
      </c>
      <c r="BES93" s="364" t="s">
        <v>116</v>
      </c>
      <c r="BET93" s="364" t="s">
        <v>116</v>
      </c>
      <c r="BEU93" s="364" t="s">
        <v>116</v>
      </c>
      <c r="BEV93" s="364" t="s">
        <v>116</v>
      </c>
      <c r="BEW93" s="364" t="s">
        <v>116</v>
      </c>
      <c r="BEX93" s="364" t="s">
        <v>116</v>
      </c>
      <c r="BEY93" s="364" t="s">
        <v>116</v>
      </c>
      <c r="BEZ93" s="364" t="s">
        <v>116</v>
      </c>
      <c r="BFA93" s="364" t="s">
        <v>116</v>
      </c>
      <c r="BFB93" s="364" t="s">
        <v>116</v>
      </c>
      <c r="BFC93" s="364" t="s">
        <v>116</v>
      </c>
      <c r="BFD93" s="364" t="s">
        <v>116</v>
      </c>
      <c r="BFE93" s="364" t="s">
        <v>116</v>
      </c>
      <c r="BFF93" s="364" t="s">
        <v>116</v>
      </c>
      <c r="BFG93" s="364" t="s">
        <v>116</v>
      </c>
      <c r="BFH93" s="364" t="s">
        <v>116</v>
      </c>
      <c r="BFI93" s="364" t="s">
        <v>116</v>
      </c>
      <c r="BFJ93" s="364" t="s">
        <v>116</v>
      </c>
      <c r="BFK93" s="364" t="s">
        <v>116</v>
      </c>
      <c r="BFL93" s="364" t="s">
        <v>116</v>
      </c>
      <c r="BFM93" s="364" t="s">
        <v>116</v>
      </c>
      <c r="BFN93" s="364" t="s">
        <v>116</v>
      </c>
      <c r="BFO93" s="364" t="s">
        <v>116</v>
      </c>
      <c r="BFP93" s="364" t="s">
        <v>116</v>
      </c>
      <c r="BFQ93" s="364" t="s">
        <v>116</v>
      </c>
      <c r="BFR93" s="364" t="s">
        <v>116</v>
      </c>
      <c r="BFS93" s="364" t="s">
        <v>116</v>
      </c>
      <c r="BFT93" s="364" t="s">
        <v>116</v>
      </c>
      <c r="BFU93" s="364" t="s">
        <v>116</v>
      </c>
      <c r="BFV93" s="364" t="s">
        <v>116</v>
      </c>
      <c r="BFW93" s="364" t="s">
        <v>116</v>
      </c>
      <c r="BFX93" s="364" t="s">
        <v>116</v>
      </c>
      <c r="BFY93" s="364" t="s">
        <v>116</v>
      </c>
      <c r="BFZ93" s="364" t="s">
        <v>116</v>
      </c>
      <c r="BGA93" s="364" t="s">
        <v>116</v>
      </c>
      <c r="BGB93" s="364" t="s">
        <v>116</v>
      </c>
      <c r="BGC93" s="364" t="s">
        <v>116</v>
      </c>
      <c r="BGD93" s="364" t="s">
        <v>116</v>
      </c>
      <c r="BGE93" s="364" t="s">
        <v>116</v>
      </c>
      <c r="BGF93" s="364" t="s">
        <v>116</v>
      </c>
      <c r="BGG93" s="364" t="s">
        <v>116</v>
      </c>
      <c r="BGH93" s="364" t="s">
        <v>116</v>
      </c>
      <c r="BGI93" s="364" t="s">
        <v>116</v>
      </c>
      <c r="BGJ93" s="364" t="s">
        <v>116</v>
      </c>
      <c r="BGK93" s="364" t="s">
        <v>116</v>
      </c>
      <c r="BGL93" s="364" t="s">
        <v>116</v>
      </c>
      <c r="BGM93" s="364" t="s">
        <v>116</v>
      </c>
      <c r="BGN93" s="364" t="s">
        <v>116</v>
      </c>
      <c r="BGO93" s="364" t="s">
        <v>116</v>
      </c>
      <c r="BGP93" s="364" t="s">
        <v>116</v>
      </c>
      <c r="BGQ93" s="364" t="s">
        <v>116</v>
      </c>
      <c r="BGR93" s="364" t="s">
        <v>116</v>
      </c>
      <c r="BGS93" s="364" t="s">
        <v>116</v>
      </c>
      <c r="BGT93" s="364" t="s">
        <v>116</v>
      </c>
      <c r="BGU93" s="364" t="s">
        <v>116</v>
      </c>
      <c r="BGV93" s="364" t="s">
        <v>116</v>
      </c>
      <c r="BGW93" s="364" t="s">
        <v>116</v>
      </c>
      <c r="BGX93" s="364" t="s">
        <v>116</v>
      </c>
      <c r="BGY93" s="364" t="s">
        <v>116</v>
      </c>
      <c r="BGZ93" s="364" t="s">
        <v>116</v>
      </c>
      <c r="BHA93" s="364" t="s">
        <v>116</v>
      </c>
      <c r="BHB93" s="364" t="s">
        <v>116</v>
      </c>
      <c r="BHC93" s="364" t="s">
        <v>116</v>
      </c>
      <c r="BHD93" s="364" t="s">
        <v>116</v>
      </c>
      <c r="BHE93" s="364" t="s">
        <v>116</v>
      </c>
      <c r="BHF93" s="364" t="s">
        <v>116</v>
      </c>
      <c r="BHG93" s="364" t="s">
        <v>116</v>
      </c>
      <c r="BHH93" s="364" t="s">
        <v>116</v>
      </c>
      <c r="BHI93" s="364" t="s">
        <v>116</v>
      </c>
      <c r="BHJ93" s="364" t="s">
        <v>116</v>
      </c>
      <c r="BHK93" s="364" t="s">
        <v>116</v>
      </c>
      <c r="BHL93" s="364" t="s">
        <v>116</v>
      </c>
      <c r="BHM93" s="364" t="s">
        <v>116</v>
      </c>
      <c r="BHN93" s="364" t="s">
        <v>116</v>
      </c>
      <c r="BHO93" s="364" t="s">
        <v>116</v>
      </c>
      <c r="BHP93" s="364" t="s">
        <v>116</v>
      </c>
      <c r="BHQ93" s="364" t="s">
        <v>116</v>
      </c>
      <c r="BHR93" s="364" t="s">
        <v>116</v>
      </c>
      <c r="BHS93" s="364" t="s">
        <v>116</v>
      </c>
      <c r="BHT93" s="364" t="s">
        <v>116</v>
      </c>
      <c r="BHU93" s="364" t="s">
        <v>116</v>
      </c>
      <c r="BHV93" s="364" t="s">
        <v>116</v>
      </c>
      <c r="BHW93" s="364" t="s">
        <v>116</v>
      </c>
      <c r="BHX93" s="364" t="s">
        <v>116</v>
      </c>
      <c r="BHY93" s="364" t="s">
        <v>116</v>
      </c>
      <c r="BHZ93" s="364" t="s">
        <v>116</v>
      </c>
      <c r="BIA93" s="364" t="s">
        <v>116</v>
      </c>
      <c r="BIB93" s="364" t="s">
        <v>116</v>
      </c>
      <c r="BIC93" s="364" t="s">
        <v>116</v>
      </c>
      <c r="BID93" s="364" t="s">
        <v>116</v>
      </c>
      <c r="BIE93" s="364" t="s">
        <v>116</v>
      </c>
      <c r="BIF93" s="364" t="s">
        <v>116</v>
      </c>
      <c r="BIG93" s="364" t="s">
        <v>116</v>
      </c>
      <c r="BIH93" s="364" t="s">
        <v>116</v>
      </c>
      <c r="BII93" s="364" t="s">
        <v>116</v>
      </c>
      <c r="BIJ93" s="364" t="s">
        <v>116</v>
      </c>
      <c r="BIK93" s="364" t="s">
        <v>116</v>
      </c>
      <c r="BIL93" s="364" t="s">
        <v>116</v>
      </c>
      <c r="BIM93" s="364" t="s">
        <v>116</v>
      </c>
      <c r="BIN93" s="364" t="s">
        <v>116</v>
      </c>
      <c r="BIO93" s="364" t="s">
        <v>116</v>
      </c>
      <c r="BIP93" s="364" t="s">
        <v>116</v>
      </c>
      <c r="BIQ93" s="364" t="s">
        <v>116</v>
      </c>
      <c r="BIR93" s="364" t="s">
        <v>116</v>
      </c>
      <c r="BIS93" s="364" t="s">
        <v>116</v>
      </c>
      <c r="BIT93" s="364" t="s">
        <v>116</v>
      </c>
      <c r="BIU93" s="364" t="s">
        <v>116</v>
      </c>
      <c r="BIV93" s="364" t="s">
        <v>116</v>
      </c>
      <c r="BIW93" s="364" t="s">
        <v>116</v>
      </c>
      <c r="BIX93" s="364" t="s">
        <v>116</v>
      </c>
      <c r="BIY93" s="364" t="s">
        <v>116</v>
      </c>
      <c r="BIZ93" s="364" t="s">
        <v>116</v>
      </c>
      <c r="BJA93" s="364" t="s">
        <v>116</v>
      </c>
      <c r="BJB93" s="364" t="s">
        <v>116</v>
      </c>
      <c r="BJC93" s="364" t="s">
        <v>116</v>
      </c>
      <c r="BJD93" s="364" t="s">
        <v>116</v>
      </c>
      <c r="BJE93" s="364" t="s">
        <v>116</v>
      </c>
      <c r="BJF93" s="364" t="s">
        <v>116</v>
      </c>
      <c r="BJG93" s="364" t="s">
        <v>116</v>
      </c>
      <c r="BJH93" s="364" t="s">
        <v>116</v>
      </c>
      <c r="BJI93" s="364" t="s">
        <v>116</v>
      </c>
      <c r="BJJ93" s="364" t="s">
        <v>116</v>
      </c>
      <c r="BJK93" s="364" t="s">
        <v>116</v>
      </c>
      <c r="BJL93" s="364" t="s">
        <v>116</v>
      </c>
      <c r="BJM93" s="364" t="s">
        <v>116</v>
      </c>
      <c r="BJN93" s="364" t="s">
        <v>116</v>
      </c>
      <c r="BJO93" s="364" t="s">
        <v>116</v>
      </c>
      <c r="BJP93" s="364" t="s">
        <v>116</v>
      </c>
      <c r="BJQ93" s="364" t="s">
        <v>116</v>
      </c>
      <c r="BJR93" s="364" t="s">
        <v>116</v>
      </c>
      <c r="BJS93" s="364" t="s">
        <v>116</v>
      </c>
      <c r="BJT93" s="364" t="s">
        <v>116</v>
      </c>
      <c r="BJU93" s="364" t="s">
        <v>116</v>
      </c>
      <c r="BJV93" s="364" t="s">
        <v>116</v>
      </c>
      <c r="BJW93" s="364" t="s">
        <v>116</v>
      </c>
      <c r="BJX93" s="364" t="s">
        <v>116</v>
      </c>
      <c r="BJY93" s="364" t="s">
        <v>116</v>
      </c>
      <c r="BJZ93" s="364" t="s">
        <v>116</v>
      </c>
      <c r="BKA93" s="364" t="s">
        <v>116</v>
      </c>
      <c r="BKB93" s="364" t="s">
        <v>116</v>
      </c>
      <c r="BKC93" s="364" t="s">
        <v>116</v>
      </c>
      <c r="BKD93" s="364" t="s">
        <v>116</v>
      </c>
      <c r="BKE93" s="364" t="s">
        <v>116</v>
      </c>
      <c r="BKF93" s="364" t="s">
        <v>116</v>
      </c>
      <c r="BKG93" s="364" t="s">
        <v>116</v>
      </c>
      <c r="BKH93" s="364" t="s">
        <v>116</v>
      </c>
      <c r="BKI93" s="364" t="s">
        <v>116</v>
      </c>
      <c r="BKJ93" s="364" t="s">
        <v>116</v>
      </c>
      <c r="BKK93" s="364" t="s">
        <v>116</v>
      </c>
      <c r="BKL93" s="364" t="s">
        <v>116</v>
      </c>
      <c r="BKM93" s="364" t="s">
        <v>116</v>
      </c>
      <c r="BKN93" s="364" t="s">
        <v>116</v>
      </c>
      <c r="BKO93" s="364" t="s">
        <v>116</v>
      </c>
      <c r="BKP93" s="364" t="s">
        <v>116</v>
      </c>
      <c r="BKQ93" s="364" t="s">
        <v>116</v>
      </c>
      <c r="BKR93" s="364" t="s">
        <v>116</v>
      </c>
      <c r="BKS93" s="364" t="s">
        <v>116</v>
      </c>
      <c r="BKT93" s="364" t="s">
        <v>116</v>
      </c>
      <c r="BKU93" s="364" t="s">
        <v>116</v>
      </c>
      <c r="BKV93" s="364" t="s">
        <v>116</v>
      </c>
      <c r="BKW93" s="364" t="s">
        <v>116</v>
      </c>
      <c r="BKX93" s="364" t="s">
        <v>116</v>
      </c>
      <c r="BKY93" s="364" t="s">
        <v>116</v>
      </c>
      <c r="BKZ93" s="364" t="s">
        <v>116</v>
      </c>
      <c r="BLA93" s="364" t="s">
        <v>116</v>
      </c>
      <c r="BLB93" s="364" t="s">
        <v>116</v>
      </c>
      <c r="BLC93" s="364" t="s">
        <v>116</v>
      </c>
      <c r="BLD93" s="364" t="s">
        <v>116</v>
      </c>
      <c r="BLE93" s="364" t="s">
        <v>116</v>
      </c>
      <c r="BLF93" s="364" t="s">
        <v>116</v>
      </c>
      <c r="BLG93" s="364" t="s">
        <v>116</v>
      </c>
      <c r="BLH93" s="364" t="s">
        <v>116</v>
      </c>
      <c r="BLI93" s="364" t="s">
        <v>116</v>
      </c>
      <c r="BLJ93" s="364" t="s">
        <v>116</v>
      </c>
      <c r="BLK93" s="364" t="s">
        <v>116</v>
      </c>
      <c r="BLL93" s="364" t="s">
        <v>116</v>
      </c>
      <c r="BLM93" s="364" t="s">
        <v>116</v>
      </c>
      <c r="BLN93" s="364" t="s">
        <v>116</v>
      </c>
      <c r="BLO93" s="364" t="s">
        <v>116</v>
      </c>
      <c r="BLP93" s="364" t="s">
        <v>116</v>
      </c>
      <c r="BLQ93" s="364" t="s">
        <v>116</v>
      </c>
      <c r="BLR93" s="364" t="s">
        <v>116</v>
      </c>
      <c r="BLS93" s="364" t="s">
        <v>116</v>
      </c>
      <c r="BLT93" s="364" t="s">
        <v>116</v>
      </c>
      <c r="BLU93" s="364" t="s">
        <v>116</v>
      </c>
      <c r="BLV93" s="364" t="s">
        <v>116</v>
      </c>
      <c r="BLW93" s="364" t="s">
        <v>116</v>
      </c>
      <c r="BLX93" s="364" t="s">
        <v>116</v>
      </c>
      <c r="BLY93" s="364" t="s">
        <v>116</v>
      </c>
      <c r="BLZ93" s="364" t="s">
        <v>116</v>
      </c>
      <c r="BMA93" s="364" t="s">
        <v>116</v>
      </c>
      <c r="BMB93" s="364" t="s">
        <v>116</v>
      </c>
      <c r="BMC93" s="364" t="s">
        <v>116</v>
      </c>
      <c r="BMD93" s="364" t="s">
        <v>116</v>
      </c>
      <c r="BME93" s="364" t="s">
        <v>116</v>
      </c>
      <c r="BMF93" s="364" t="s">
        <v>116</v>
      </c>
      <c r="BMG93" s="364" t="s">
        <v>116</v>
      </c>
      <c r="BMH93" s="364" t="s">
        <v>116</v>
      </c>
      <c r="BMI93" s="364" t="s">
        <v>116</v>
      </c>
      <c r="BMJ93" s="364" t="s">
        <v>116</v>
      </c>
      <c r="BMK93" s="364" t="s">
        <v>116</v>
      </c>
      <c r="BML93" s="364" t="s">
        <v>116</v>
      </c>
      <c r="BMM93" s="364" t="s">
        <v>116</v>
      </c>
      <c r="BMN93" s="364" t="s">
        <v>116</v>
      </c>
      <c r="BMO93" s="364" t="s">
        <v>116</v>
      </c>
      <c r="BMP93" s="364" t="s">
        <v>116</v>
      </c>
      <c r="BMQ93" s="364" t="s">
        <v>116</v>
      </c>
      <c r="BMR93" s="364" t="s">
        <v>116</v>
      </c>
      <c r="BMS93" s="364" t="s">
        <v>116</v>
      </c>
      <c r="BMT93" s="364" t="s">
        <v>116</v>
      </c>
      <c r="BMU93" s="364" t="s">
        <v>116</v>
      </c>
      <c r="BMV93" s="364" t="s">
        <v>116</v>
      </c>
      <c r="BMW93" s="364" t="s">
        <v>116</v>
      </c>
      <c r="BMX93" s="364" t="s">
        <v>116</v>
      </c>
      <c r="BMY93" s="364" t="s">
        <v>116</v>
      </c>
      <c r="BMZ93" s="364" t="s">
        <v>116</v>
      </c>
      <c r="BNA93" s="364" t="s">
        <v>116</v>
      </c>
      <c r="BNB93" s="364" t="s">
        <v>116</v>
      </c>
      <c r="BNC93" s="364" t="s">
        <v>116</v>
      </c>
      <c r="BND93" s="364" t="s">
        <v>116</v>
      </c>
      <c r="BNE93" s="364" t="s">
        <v>116</v>
      </c>
      <c r="BNF93" s="364" t="s">
        <v>116</v>
      </c>
      <c r="BNG93" s="364" t="s">
        <v>116</v>
      </c>
      <c r="BNH93" s="364" t="s">
        <v>116</v>
      </c>
      <c r="BNI93" s="364" t="s">
        <v>116</v>
      </c>
      <c r="BNJ93" s="364" t="s">
        <v>116</v>
      </c>
      <c r="BNK93" s="364" t="s">
        <v>116</v>
      </c>
      <c r="BNL93" s="364" t="s">
        <v>116</v>
      </c>
      <c r="BNM93" s="364" t="s">
        <v>116</v>
      </c>
      <c r="BNN93" s="364" t="s">
        <v>116</v>
      </c>
      <c r="BNO93" s="364" t="s">
        <v>116</v>
      </c>
      <c r="BNP93" s="364" t="s">
        <v>116</v>
      </c>
      <c r="BNQ93" s="364" t="s">
        <v>116</v>
      </c>
      <c r="BNR93" s="364" t="s">
        <v>116</v>
      </c>
      <c r="BNS93" s="364" t="s">
        <v>116</v>
      </c>
      <c r="BNT93" s="364" t="s">
        <v>116</v>
      </c>
      <c r="BNU93" s="364" t="s">
        <v>116</v>
      </c>
      <c r="BNV93" s="364" t="s">
        <v>116</v>
      </c>
      <c r="BNW93" s="364" t="s">
        <v>116</v>
      </c>
      <c r="BNX93" s="364" t="s">
        <v>116</v>
      </c>
      <c r="BNY93" s="364" t="s">
        <v>116</v>
      </c>
      <c r="BNZ93" s="364" t="s">
        <v>116</v>
      </c>
      <c r="BOA93" s="364" t="s">
        <v>116</v>
      </c>
      <c r="BOB93" s="364" t="s">
        <v>116</v>
      </c>
      <c r="BOC93" s="364" t="s">
        <v>116</v>
      </c>
      <c r="BOD93" s="364" t="s">
        <v>116</v>
      </c>
      <c r="BOE93" s="364" t="s">
        <v>116</v>
      </c>
      <c r="BOF93" s="364" t="s">
        <v>116</v>
      </c>
      <c r="BOG93" s="364" t="s">
        <v>116</v>
      </c>
      <c r="BOH93" s="364" t="s">
        <v>116</v>
      </c>
      <c r="BOI93" s="364" t="s">
        <v>116</v>
      </c>
      <c r="BOJ93" s="364" t="s">
        <v>116</v>
      </c>
      <c r="BOK93" s="364" t="s">
        <v>116</v>
      </c>
      <c r="BOL93" s="364" t="s">
        <v>116</v>
      </c>
      <c r="BOM93" s="364" t="s">
        <v>116</v>
      </c>
      <c r="BON93" s="364" t="s">
        <v>116</v>
      </c>
      <c r="BOO93" s="364" t="s">
        <v>116</v>
      </c>
      <c r="BOP93" s="364" t="s">
        <v>116</v>
      </c>
      <c r="BOQ93" s="364" t="s">
        <v>116</v>
      </c>
      <c r="BOR93" s="364" t="s">
        <v>116</v>
      </c>
      <c r="BOS93" s="364" t="s">
        <v>116</v>
      </c>
      <c r="BOT93" s="364" t="s">
        <v>116</v>
      </c>
      <c r="BOU93" s="364" t="s">
        <v>116</v>
      </c>
      <c r="BOV93" s="364" t="s">
        <v>116</v>
      </c>
      <c r="BOW93" s="364" t="s">
        <v>116</v>
      </c>
      <c r="BOX93" s="364" t="s">
        <v>116</v>
      </c>
      <c r="BOY93" s="364" t="s">
        <v>116</v>
      </c>
      <c r="BOZ93" s="364" t="s">
        <v>116</v>
      </c>
      <c r="BPA93" s="364" t="s">
        <v>116</v>
      </c>
      <c r="BPB93" s="364" t="s">
        <v>116</v>
      </c>
      <c r="BPC93" s="364" t="s">
        <v>116</v>
      </c>
      <c r="BPD93" s="364" t="s">
        <v>116</v>
      </c>
      <c r="BPE93" s="364" t="s">
        <v>116</v>
      </c>
      <c r="BPF93" s="364" t="s">
        <v>116</v>
      </c>
      <c r="BPG93" s="364" t="s">
        <v>116</v>
      </c>
      <c r="BPH93" s="364" t="s">
        <v>116</v>
      </c>
      <c r="BPI93" s="364" t="s">
        <v>116</v>
      </c>
      <c r="BPJ93" s="364" t="s">
        <v>116</v>
      </c>
      <c r="BPK93" s="364" t="s">
        <v>116</v>
      </c>
      <c r="BPL93" s="364" t="s">
        <v>116</v>
      </c>
      <c r="BPM93" s="364" t="s">
        <v>116</v>
      </c>
      <c r="BPN93" s="364" t="s">
        <v>116</v>
      </c>
      <c r="BPO93" s="364" t="s">
        <v>116</v>
      </c>
      <c r="BPP93" s="364" t="s">
        <v>116</v>
      </c>
      <c r="BPQ93" s="364" t="s">
        <v>116</v>
      </c>
      <c r="BPR93" s="364" t="s">
        <v>116</v>
      </c>
      <c r="BPS93" s="364" t="s">
        <v>116</v>
      </c>
      <c r="BPT93" s="364" t="s">
        <v>116</v>
      </c>
      <c r="BPU93" s="364" t="s">
        <v>116</v>
      </c>
      <c r="BPV93" s="364" t="s">
        <v>116</v>
      </c>
      <c r="BPW93" s="364" t="s">
        <v>116</v>
      </c>
      <c r="BPX93" s="364" t="s">
        <v>116</v>
      </c>
      <c r="BPY93" s="364" t="s">
        <v>116</v>
      </c>
      <c r="BPZ93" s="364" t="s">
        <v>116</v>
      </c>
      <c r="BQA93" s="364" t="s">
        <v>116</v>
      </c>
      <c r="BQB93" s="364" t="s">
        <v>116</v>
      </c>
      <c r="BQC93" s="364" t="s">
        <v>116</v>
      </c>
      <c r="BQD93" s="364" t="s">
        <v>116</v>
      </c>
      <c r="BQE93" s="364" t="s">
        <v>116</v>
      </c>
      <c r="BQF93" s="364" t="s">
        <v>116</v>
      </c>
      <c r="BQG93" s="364" t="s">
        <v>116</v>
      </c>
      <c r="BQH93" s="364" t="s">
        <v>116</v>
      </c>
      <c r="BQI93" s="364" t="s">
        <v>116</v>
      </c>
      <c r="BQJ93" s="364" t="s">
        <v>116</v>
      </c>
      <c r="BQK93" s="364" t="s">
        <v>116</v>
      </c>
      <c r="BQL93" s="364" t="s">
        <v>116</v>
      </c>
      <c r="BQM93" s="364" t="s">
        <v>116</v>
      </c>
      <c r="BQN93" s="364" t="s">
        <v>116</v>
      </c>
      <c r="BQO93" s="364" t="s">
        <v>116</v>
      </c>
      <c r="BQP93" s="364" t="s">
        <v>116</v>
      </c>
      <c r="BQQ93" s="364" t="s">
        <v>116</v>
      </c>
      <c r="BQR93" s="364" t="s">
        <v>116</v>
      </c>
      <c r="BQS93" s="364" t="s">
        <v>116</v>
      </c>
      <c r="BQT93" s="364" t="s">
        <v>116</v>
      </c>
      <c r="BQU93" s="364" t="s">
        <v>116</v>
      </c>
      <c r="BQV93" s="364" t="s">
        <v>116</v>
      </c>
      <c r="BQW93" s="364" t="s">
        <v>116</v>
      </c>
      <c r="BQX93" s="364" t="s">
        <v>116</v>
      </c>
      <c r="BQY93" s="364" t="s">
        <v>116</v>
      </c>
      <c r="BQZ93" s="364" t="s">
        <v>116</v>
      </c>
      <c r="BRA93" s="364" t="s">
        <v>116</v>
      </c>
      <c r="BRB93" s="364" t="s">
        <v>116</v>
      </c>
      <c r="BRC93" s="364" t="s">
        <v>116</v>
      </c>
      <c r="BRD93" s="364" t="s">
        <v>116</v>
      </c>
      <c r="BRE93" s="364" t="s">
        <v>116</v>
      </c>
      <c r="BRF93" s="364" t="s">
        <v>116</v>
      </c>
      <c r="BRG93" s="364" t="s">
        <v>116</v>
      </c>
      <c r="BRH93" s="364" t="s">
        <v>116</v>
      </c>
      <c r="BRI93" s="364" t="s">
        <v>116</v>
      </c>
      <c r="BRJ93" s="364" t="s">
        <v>116</v>
      </c>
      <c r="BRK93" s="364" t="s">
        <v>116</v>
      </c>
      <c r="BRL93" s="364" t="s">
        <v>116</v>
      </c>
      <c r="BRM93" s="364" t="s">
        <v>116</v>
      </c>
      <c r="BRN93" s="364" t="s">
        <v>116</v>
      </c>
      <c r="BRO93" s="364" t="s">
        <v>116</v>
      </c>
      <c r="BRP93" s="364" t="s">
        <v>116</v>
      </c>
      <c r="BRQ93" s="364" t="s">
        <v>116</v>
      </c>
      <c r="BRR93" s="364" t="s">
        <v>116</v>
      </c>
      <c r="BRS93" s="364" t="s">
        <v>116</v>
      </c>
      <c r="BRT93" s="364" t="s">
        <v>116</v>
      </c>
      <c r="BRU93" s="364" t="s">
        <v>116</v>
      </c>
      <c r="BRV93" s="364" t="s">
        <v>116</v>
      </c>
      <c r="BRW93" s="364" t="s">
        <v>116</v>
      </c>
      <c r="BRX93" s="364" t="s">
        <v>116</v>
      </c>
      <c r="BRY93" s="364" t="s">
        <v>116</v>
      </c>
      <c r="BRZ93" s="364" t="s">
        <v>116</v>
      </c>
      <c r="BSA93" s="364" t="s">
        <v>116</v>
      </c>
      <c r="BSB93" s="364" t="s">
        <v>116</v>
      </c>
      <c r="BSC93" s="364" t="s">
        <v>116</v>
      </c>
      <c r="BSD93" s="364" t="s">
        <v>116</v>
      </c>
      <c r="BSE93" s="364" t="s">
        <v>116</v>
      </c>
      <c r="BSF93" s="364" t="s">
        <v>116</v>
      </c>
      <c r="BSG93" s="364" t="s">
        <v>116</v>
      </c>
      <c r="BSH93" s="364" t="s">
        <v>116</v>
      </c>
      <c r="BSI93" s="364" t="s">
        <v>116</v>
      </c>
      <c r="BSJ93" s="364" t="s">
        <v>116</v>
      </c>
      <c r="BSK93" s="364" t="s">
        <v>116</v>
      </c>
      <c r="BSL93" s="364" t="s">
        <v>116</v>
      </c>
      <c r="BSM93" s="364" t="s">
        <v>116</v>
      </c>
      <c r="BSN93" s="364" t="s">
        <v>116</v>
      </c>
      <c r="BSO93" s="364" t="s">
        <v>116</v>
      </c>
      <c r="BSP93" s="364" t="s">
        <v>116</v>
      </c>
      <c r="BSQ93" s="364" t="s">
        <v>116</v>
      </c>
      <c r="BSR93" s="364" t="s">
        <v>116</v>
      </c>
      <c r="BSS93" s="364" t="s">
        <v>116</v>
      </c>
      <c r="BST93" s="364" t="s">
        <v>116</v>
      </c>
      <c r="BSU93" s="364" t="s">
        <v>116</v>
      </c>
      <c r="BSV93" s="364" t="s">
        <v>116</v>
      </c>
      <c r="BSW93" s="364" t="s">
        <v>116</v>
      </c>
      <c r="BSX93" s="364" t="s">
        <v>116</v>
      </c>
      <c r="BSY93" s="364" t="s">
        <v>116</v>
      </c>
      <c r="BSZ93" s="364" t="s">
        <v>116</v>
      </c>
      <c r="BTA93" s="364" t="s">
        <v>116</v>
      </c>
      <c r="BTB93" s="364" t="s">
        <v>116</v>
      </c>
      <c r="BTC93" s="364" t="s">
        <v>116</v>
      </c>
      <c r="BTD93" s="364" t="s">
        <v>116</v>
      </c>
      <c r="BTE93" s="364" t="s">
        <v>116</v>
      </c>
      <c r="BTF93" s="364" t="s">
        <v>116</v>
      </c>
      <c r="BTG93" s="364" t="s">
        <v>116</v>
      </c>
      <c r="BTH93" s="364" t="s">
        <v>116</v>
      </c>
      <c r="BTI93" s="364" t="s">
        <v>116</v>
      </c>
      <c r="BTJ93" s="364" t="s">
        <v>116</v>
      </c>
      <c r="BTK93" s="364" t="s">
        <v>116</v>
      </c>
      <c r="BTL93" s="364" t="s">
        <v>116</v>
      </c>
      <c r="BTM93" s="364" t="s">
        <v>116</v>
      </c>
      <c r="BTN93" s="364" t="s">
        <v>116</v>
      </c>
      <c r="BTO93" s="364" t="s">
        <v>116</v>
      </c>
      <c r="BTP93" s="364" t="s">
        <v>116</v>
      </c>
      <c r="BTQ93" s="364" t="s">
        <v>116</v>
      </c>
      <c r="BTR93" s="364" t="s">
        <v>116</v>
      </c>
      <c r="BTS93" s="364" t="s">
        <v>116</v>
      </c>
      <c r="BTT93" s="364" t="s">
        <v>116</v>
      </c>
      <c r="BTU93" s="364" t="s">
        <v>116</v>
      </c>
      <c r="BTV93" s="364" t="s">
        <v>116</v>
      </c>
      <c r="BTW93" s="364" t="s">
        <v>116</v>
      </c>
      <c r="BTX93" s="364" t="s">
        <v>116</v>
      </c>
      <c r="BTY93" s="364" t="s">
        <v>116</v>
      </c>
      <c r="BTZ93" s="364" t="s">
        <v>116</v>
      </c>
      <c r="BUA93" s="364" t="s">
        <v>116</v>
      </c>
      <c r="BUB93" s="364" t="s">
        <v>116</v>
      </c>
      <c r="BUC93" s="364" t="s">
        <v>116</v>
      </c>
      <c r="BUD93" s="364" t="s">
        <v>116</v>
      </c>
      <c r="BUE93" s="364" t="s">
        <v>116</v>
      </c>
      <c r="BUF93" s="364" t="s">
        <v>116</v>
      </c>
      <c r="BUG93" s="364" t="s">
        <v>116</v>
      </c>
      <c r="BUH93" s="364" t="s">
        <v>116</v>
      </c>
      <c r="BUI93" s="364" t="s">
        <v>116</v>
      </c>
      <c r="BUJ93" s="364" t="s">
        <v>116</v>
      </c>
      <c r="BUK93" s="364" t="s">
        <v>116</v>
      </c>
      <c r="BUL93" s="364" t="s">
        <v>116</v>
      </c>
      <c r="BUM93" s="364" t="s">
        <v>116</v>
      </c>
      <c r="BUN93" s="364" t="s">
        <v>116</v>
      </c>
      <c r="BUO93" s="364" t="s">
        <v>116</v>
      </c>
      <c r="BUP93" s="364" t="s">
        <v>116</v>
      </c>
      <c r="BUQ93" s="364" t="s">
        <v>116</v>
      </c>
      <c r="BUR93" s="364" t="s">
        <v>116</v>
      </c>
      <c r="BUS93" s="364" t="s">
        <v>116</v>
      </c>
      <c r="BUT93" s="364" t="s">
        <v>116</v>
      </c>
      <c r="BUU93" s="364" t="s">
        <v>116</v>
      </c>
      <c r="BUV93" s="364" t="s">
        <v>116</v>
      </c>
      <c r="BUW93" s="364" t="s">
        <v>116</v>
      </c>
      <c r="BUX93" s="364" t="s">
        <v>116</v>
      </c>
      <c r="BUY93" s="364" t="s">
        <v>116</v>
      </c>
      <c r="BUZ93" s="364" t="s">
        <v>116</v>
      </c>
      <c r="BVA93" s="364" t="s">
        <v>116</v>
      </c>
      <c r="BVB93" s="364" t="s">
        <v>116</v>
      </c>
      <c r="BVC93" s="364" t="s">
        <v>116</v>
      </c>
      <c r="BVD93" s="364" t="s">
        <v>116</v>
      </c>
      <c r="BVE93" s="364" t="s">
        <v>116</v>
      </c>
      <c r="BVF93" s="364" t="s">
        <v>116</v>
      </c>
      <c r="BVG93" s="364" t="s">
        <v>116</v>
      </c>
      <c r="BVH93" s="364" t="s">
        <v>116</v>
      </c>
      <c r="BVI93" s="364" t="s">
        <v>116</v>
      </c>
      <c r="BVJ93" s="364" t="s">
        <v>116</v>
      </c>
      <c r="BVK93" s="364" t="s">
        <v>116</v>
      </c>
      <c r="BVL93" s="364" t="s">
        <v>116</v>
      </c>
      <c r="BVM93" s="364" t="s">
        <v>116</v>
      </c>
      <c r="BVN93" s="364" t="s">
        <v>116</v>
      </c>
      <c r="BVO93" s="364" t="s">
        <v>116</v>
      </c>
      <c r="BVP93" s="364" t="s">
        <v>116</v>
      </c>
      <c r="BVQ93" s="364" t="s">
        <v>116</v>
      </c>
      <c r="BVR93" s="364" t="s">
        <v>116</v>
      </c>
      <c r="BVS93" s="364" t="s">
        <v>116</v>
      </c>
      <c r="BVT93" s="364" t="s">
        <v>116</v>
      </c>
      <c r="BVU93" s="364" t="s">
        <v>116</v>
      </c>
      <c r="BVV93" s="364" t="s">
        <v>116</v>
      </c>
      <c r="BVW93" s="364" t="s">
        <v>116</v>
      </c>
      <c r="BVX93" s="364" t="s">
        <v>116</v>
      </c>
      <c r="BVY93" s="364" t="s">
        <v>116</v>
      </c>
      <c r="BVZ93" s="364" t="s">
        <v>116</v>
      </c>
      <c r="BWA93" s="364" t="s">
        <v>116</v>
      </c>
      <c r="BWB93" s="364" t="s">
        <v>116</v>
      </c>
      <c r="BWC93" s="364" t="s">
        <v>116</v>
      </c>
      <c r="BWD93" s="364" t="s">
        <v>116</v>
      </c>
      <c r="BWE93" s="364" t="s">
        <v>116</v>
      </c>
      <c r="BWF93" s="364" t="s">
        <v>116</v>
      </c>
      <c r="BWG93" s="364" t="s">
        <v>116</v>
      </c>
      <c r="BWH93" s="364" t="s">
        <v>116</v>
      </c>
      <c r="BWI93" s="364" t="s">
        <v>116</v>
      </c>
      <c r="BWJ93" s="364" t="s">
        <v>116</v>
      </c>
      <c r="BWK93" s="364" t="s">
        <v>116</v>
      </c>
      <c r="BWL93" s="364" t="s">
        <v>116</v>
      </c>
      <c r="BWM93" s="364" t="s">
        <v>116</v>
      </c>
      <c r="BWN93" s="364" t="s">
        <v>116</v>
      </c>
      <c r="BWO93" s="364" t="s">
        <v>116</v>
      </c>
      <c r="BWP93" s="364" t="s">
        <v>116</v>
      </c>
      <c r="BWQ93" s="364" t="s">
        <v>116</v>
      </c>
      <c r="BWR93" s="364" t="s">
        <v>116</v>
      </c>
      <c r="BWS93" s="364" t="s">
        <v>116</v>
      </c>
      <c r="BWT93" s="364" t="s">
        <v>116</v>
      </c>
      <c r="BWU93" s="364" t="s">
        <v>116</v>
      </c>
      <c r="BWV93" s="364" t="s">
        <v>116</v>
      </c>
      <c r="BWW93" s="364" t="s">
        <v>116</v>
      </c>
      <c r="BWX93" s="364" t="s">
        <v>116</v>
      </c>
      <c r="BWY93" s="364" t="s">
        <v>116</v>
      </c>
      <c r="BWZ93" s="364" t="s">
        <v>116</v>
      </c>
      <c r="BXA93" s="364" t="s">
        <v>116</v>
      </c>
      <c r="BXB93" s="364" t="s">
        <v>116</v>
      </c>
      <c r="BXC93" s="364" t="s">
        <v>116</v>
      </c>
      <c r="BXD93" s="364" t="s">
        <v>116</v>
      </c>
      <c r="BXE93" s="364" t="s">
        <v>116</v>
      </c>
      <c r="BXF93" s="364" t="s">
        <v>116</v>
      </c>
      <c r="BXG93" s="364" t="s">
        <v>116</v>
      </c>
      <c r="BXH93" s="364" t="s">
        <v>116</v>
      </c>
      <c r="BXI93" s="364" t="s">
        <v>116</v>
      </c>
      <c r="BXJ93" s="364" t="s">
        <v>116</v>
      </c>
      <c r="BXK93" s="364" t="s">
        <v>116</v>
      </c>
      <c r="BXL93" s="364" t="s">
        <v>116</v>
      </c>
      <c r="BXM93" s="364" t="s">
        <v>116</v>
      </c>
      <c r="BXN93" s="364" t="s">
        <v>116</v>
      </c>
      <c r="BXO93" s="364" t="s">
        <v>116</v>
      </c>
      <c r="BXP93" s="364" t="s">
        <v>116</v>
      </c>
      <c r="BXQ93" s="364" t="s">
        <v>116</v>
      </c>
      <c r="BXR93" s="364" t="s">
        <v>116</v>
      </c>
      <c r="BXS93" s="364" t="s">
        <v>116</v>
      </c>
      <c r="BXT93" s="364" t="s">
        <v>116</v>
      </c>
      <c r="BXU93" s="364" t="s">
        <v>116</v>
      </c>
      <c r="BXV93" s="364" t="s">
        <v>116</v>
      </c>
      <c r="BXW93" s="364" t="s">
        <v>116</v>
      </c>
      <c r="BXX93" s="364" t="s">
        <v>116</v>
      </c>
      <c r="BXY93" s="364" t="s">
        <v>116</v>
      </c>
      <c r="BXZ93" s="364" t="s">
        <v>116</v>
      </c>
      <c r="BYA93" s="364" t="s">
        <v>116</v>
      </c>
      <c r="BYB93" s="364" t="s">
        <v>116</v>
      </c>
      <c r="BYC93" s="364" t="s">
        <v>116</v>
      </c>
      <c r="BYD93" s="364" t="s">
        <v>116</v>
      </c>
      <c r="BYE93" s="364" t="s">
        <v>116</v>
      </c>
      <c r="BYF93" s="364" t="s">
        <v>116</v>
      </c>
      <c r="BYG93" s="364" t="s">
        <v>116</v>
      </c>
      <c r="BYH93" s="364" t="s">
        <v>116</v>
      </c>
      <c r="BYI93" s="364" t="s">
        <v>116</v>
      </c>
      <c r="BYJ93" s="364" t="s">
        <v>116</v>
      </c>
      <c r="BYK93" s="364" t="s">
        <v>116</v>
      </c>
      <c r="BYL93" s="364" t="s">
        <v>116</v>
      </c>
      <c r="BYM93" s="364" t="s">
        <v>116</v>
      </c>
      <c r="BYN93" s="364" t="s">
        <v>116</v>
      </c>
      <c r="BYO93" s="364" t="s">
        <v>116</v>
      </c>
      <c r="BYP93" s="364" t="s">
        <v>116</v>
      </c>
      <c r="BYQ93" s="364" t="s">
        <v>116</v>
      </c>
      <c r="BYR93" s="364" t="s">
        <v>116</v>
      </c>
      <c r="BYS93" s="364" t="s">
        <v>116</v>
      </c>
      <c r="BYT93" s="364" t="s">
        <v>116</v>
      </c>
      <c r="BYU93" s="364" t="s">
        <v>116</v>
      </c>
      <c r="BYV93" s="364" t="s">
        <v>116</v>
      </c>
      <c r="BYW93" s="364" t="s">
        <v>116</v>
      </c>
      <c r="BYX93" s="364" t="s">
        <v>116</v>
      </c>
      <c r="BYY93" s="364" t="s">
        <v>116</v>
      </c>
      <c r="BYZ93" s="364" t="s">
        <v>116</v>
      </c>
      <c r="BZA93" s="364" t="s">
        <v>116</v>
      </c>
      <c r="BZB93" s="364" t="s">
        <v>116</v>
      </c>
      <c r="BZC93" s="364" t="s">
        <v>116</v>
      </c>
      <c r="BZD93" s="364" t="s">
        <v>116</v>
      </c>
      <c r="BZE93" s="364" t="s">
        <v>116</v>
      </c>
      <c r="BZF93" s="364" t="s">
        <v>116</v>
      </c>
      <c r="BZG93" s="364" t="s">
        <v>116</v>
      </c>
      <c r="BZH93" s="364" t="s">
        <v>116</v>
      </c>
      <c r="BZI93" s="364" t="s">
        <v>116</v>
      </c>
      <c r="BZJ93" s="364" t="s">
        <v>116</v>
      </c>
      <c r="BZK93" s="364" t="s">
        <v>116</v>
      </c>
      <c r="BZL93" s="364" t="s">
        <v>116</v>
      </c>
      <c r="BZM93" s="364" t="s">
        <v>116</v>
      </c>
      <c r="BZN93" s="364" t="s">
        <v>116</v>
      </c>
      <c r="BZO93" s="364" t="s">
        <v>116</v>
      </c>
      <c r="BZP93" s="364" t="s">
        <v>116</v>
      </c>
      <c r="BZQ93" s="364" t="s">
        <v>116</v>
      </c>
      <c r="BZR93" s="364" t="s">
        <v>116</v>
      </c>
      <c r="BZS93" s="364" t="s">
        <v>116</v>
      </c>
      <c r="BZT93" s="364" t="s">
        <v>116</v>
      </c>
      <c r="BZU93" s="364" t="s">
        <v>116</v>
      </c>
      <c r="BZV93" s="364" t="s">
        <v>116</v>
      </c>
      <c r="BZW93" s="364" t="s">
        <v>116</v>
      </c>
      <c r="BZX93" s="364" t="s">
        <v>116</v>
      </c>
      <c r="BZY93" s="364" t="s">
        <v>116</v>
      </c>
      <c r="BZZ93" s="364" t="s">
        <v>116</v>
      </c>
      <c r="CAA93" s="364" t="s">
        <v>116</v>
      </c>
      <c r="CAB93" s="364" t="s">
        <v>116</v>
      </c>
      <c r="CAC93" s="364" t="s">
        <v>116</v>
      </c>
      <c r="CAD93" s="364" t="s">
        <v>116</v>
      </c>
      <c r="CAE93" s="364" t="s">
        <v>116</v>
      </c>
      <c r="CAF93" s="364" t="s">
        <v>116</v>
      </c>
      <c r="CAG93" s="364" t="s">
        <v>116</v>
      </c>
      <c r="CAH93" s="364" t="s">
        <v>116</v>
      </c>
      <c r="CAI93" s="364" t="s">
        <v>116</v>
      </c>
      <c r="CAJ93" s="364" t="s">
        <v>116</v>
      </c>
      <c r="CAK93" s="364" t="s">
        <v>116</v>
      </c>
      <c r="CAL93" s="364" t="s">
        <v>116</v>
      </c>
      <c r="CAM93" s="364" t="s">
        <v>116</v>
      </c>
      <c r="CAN93" s="364" t="s">
        <v>116</v>
      </c>
      <c r="CAO93" s="364" t="s">
        <v>116</v>
      </c>
      <c r="CAP93" s="364" t="s">
        <v>116</v>
      </c>
      <c r="CAQ93" s="364" t="s">
        <v>116</v>
      </c>
      <c r="CAR93" s="364" t="s">
        <v>116</v>
      </c>
      <c r="CAS93" s="364" t="s">
        <v>116</v>
      </c>
      <c r="CAT93" s="364" t="s">
        <v>116</v>
      </c>
      <c r="CAU93" s="364" t="s">
        <v>116</v>
      </c>
      <c r="CAV93" s="364" t="s">
        <v>116</v>
      </c>
      <c r="CAW93" s="364" t="s">
        <v>116</v>
      </c>
      <c r="CAX93" s="364" t="s">
        <v>116</v>
      </c>
      <c r="CAY93" s="364" t="s">
        <v>116</v>
      </c>
      <c r="CAZ93" s="364" t="s">
        <v>116</v>
      </c>
      <c r="CBA93" s="364" t="s">
        <v>116</v>
      </c>
      <c r="CBB93" s="364" t="s">
        <v>116</v>
      </c>
      <c r="CBC93" s="364" t="s">
        <v>116</v>
      </c>
      <c r="CBD93" s="364" t="s">
        <v>116</v>
      </c>
      <c r="CBE93" s="364" t="s">
        <v>116</v>
      </c>
      <c r="CBF93" s="364" t="s">
        <v>116</v>
      </c>
      <c r="CBG93" s="364" t="s">
        <v>116</v>
      </c>
      <c r="CBH93" s="364" t="s">
        <v>116</v>
      </c>
      <c r="CBI93" s="364" t="s">
        <v>116</v>
      </c>
      <c r="CBJ93" s="364" t="s">
        <v>116</v>
      </c>
      <c r="CBK93" s="364" t="s">
        <v>116</v>
      </c>
      <c r="CBL93" s="364" t="s">
        <v>116</v>
      </c>
      <c r="CBM93" s="364" t="s">
        <v>116</v>
      </c>
      <c r="CBN93" s="364" t="s">
        <v>116</v>
      </c>
      <c r="CBO93" s="364" t="s">
        <v>116</v>
      </c>
      <c r="CBP93" s="364" t="s">
        <v>116</v>
      </c>
      <c r="CBQ93" s="364" t="s">
        <v>116</v>
      </c>
      <c r="CBR93" s="364" t="s">
        <v>116</v>
      </c>
      <c r="CBS93" s="364" t="s">
        <v>116</v>
      </c>
      <c r="CBT93" s="364" t="s">
        <v>116</v>
      </c>
      <c r="CBU93" s="364" t="s">
        <v>116</v>
      </c>
      <c r="CBV93" s="364" t="s">
        <v>116</v>
      </c>
      <c r="CBW93" s="364" t="s">
        <v>116</v>
      </c>
      <c r="CBX93" s="364" t="s">
        <v>116</v>
      </c>
      <c r="CBY93" s="364" t="s">
        <v>116</v>
      </c>
      <c r="CBZ93" s="364" t="s">
        <v>116</v>
      </c>
      <c r="CCA93" s="364" t="s">
        <v>116</v>
      </c>
      <c r="CCB93" s="364" t="s">
        <v>116</v>
      </c>
      <c r="CCC93" s="364" t="s">
        <v>116</v>
      </c>
      <c r="CCD93" s="364" t="s">
        <v>116</v>
      </c>
      <c r="CCE93" s="364" t="s">
        <v>116</v>
      </c>
      <c r="CCF93" s="364" t="s">
        <v>116</v>
      </c>
      <c r="CCG93" s="364" t="s">
        <v>116</v>
      </c>
      <c r="CCH93" s="364" t="s">
        <v>116</v>
      </c>
      <c r="CCI93" s="364" t="s">
        <v>116</v>
      </c>
      <c r="CCJ93" s="364" t="s">
        <v>116</v>
      </c>
      <c r="CCK93" s="364" t="s">
        <v>116</v>
      </c>
      <c r="CCL93" s="364" t="s">
        <v>116</v>
      </c>
      <c r="CCM93" s="364" t="s">
        <v>116</v>
      </c>
      <c r="CCN93" s="364" t="s">
        <v>116</v>
      </c>
      <c r="CCO93" s="364" t="s">
        <v>116</v>
      </c>
      <c r="CCP93" s="364" t="s">
        <v>116</v>
      </c>
      <c r="CCQ93" s="364" t="s">
        <v>116</v>
      </c>
      <c r="CCR93" s="364" t="s">
        <v>116</v>
      </c>
      <c r="CCS93" s="364" t="s">
        <v>116</v>
      </c>
      <c r="CCT93" s="364" t="s">
        <v>116</v>
      </c>
      <c r="CCU93" s="364" t="s">
        <v>116</v>
      </c>
      <c r="CCV93" s="364" t="s">
        <v>116</v>
      </c>
      <c r="CCW93" s="364" t="s">
        <v>116</v>
      </c>
      <c r="CCX93" s="364" t="s">
        <v>116</v>
      </c>
      <c r="CCY93" s="364" t="s">
        <v>116</v>
      </c>
      <c r="CCZ93" s="364" t="s">
        <v>116</v>
      </c>
      <c r="CDA93" s="364" t="s">
        <v>116</v>
      </c>
      <c r="CDB93" s="364" t="s">
        <v>116</v>
      </c>
      <c r="CDC93" s="364" t="s">
        <v>116</v>
      </c>
      <c r="CDD93" s="364" t="s">
        <v>116</v>
      </c>
      <c r="CDE93" s="364" t="s">
        <v>116</v>
      </c>
      <c r="CDF93" s="364" t="s">
        <v>116</v>
      </c>
      <c r="CDG93" s="364" t="s">
        <v>116</v>
      </c>
      <c r="CDH93" s="364" t="s">
        <v>116</v>
      </c>
      <c r="CDI93" s="364" t="s">
        <v>116</v>
      </c>
      <c r="CDJ93" s="364" t="s">
        <v>116</v>
      </c>
      <c r="CDK93" s="364" t="s">
        <v>116</v>
      </c>
      <c r="CDL93" s="364" t="s">
        <v>116</v>
      </c>
      <c r="CDM93" s="364" t="s">
        <v>116</v>
      </c>
      <c r="CDN93" s="364" t="s">
        <v>116</v>
      </c>
      <c r="CDO93" s="364" t="s">
        <v>116</v>
      </c>
      <c r="CDP93" s="364" t="s">
        <v>116</v>
      </c>
      <c r="CDQ93" s="364" t="s">
        <v>116</v>
      </c>
      <c r="CDR93" s="364" t="s">
        <v>116</v>
      </c>
      <c r="CDS93" s="364" t="s">
        <v>116</v>
      </c>
      <c r="CDT93" s="364" t="s">
        <v>116</v>
      </c>
      <c r="CDU93" s="364" t="s">
        <v>116</v>
      </c>
      <c r="CDV93" s="364" t="s">
        <v>116</v>
      </c>
      <c r="CDW93" s="364" t="s">
        <v>116</v>
      </c>
      <c r="CDX93" s="364" t="s">
        <v>116</v>
      </c>
      <c r="CDY93" s="364" t="s">
        <v>116</v>
      </c>
      <c r="CDZ93" s="364" t="s">
        <v>116</v>
      </c>
      <c r="CEA93" s="364" t="s">
        <v>116</v>
      </c>
      <c r="CEB93" s="364" t="s">
        <v>116</v>
      </c>
      <c r="CEC93" s="364" t="s">
        <v>116</v>
      </c>
      <c r="CED93" s="364" t="s">
        <v>116</v>
      </c>
      <c r="CEE93" s="364" t="s">
        <v>116</v>
      </c>
      <c r="CEF93" s="364" t="s">
        <v>116</v>
      </c>
      <c r="CEG93" s="364" t="s">
        <v>116</v>
      </c>
      <c r="CEH93" s="364" t="s">
        <v>116</v>
      </c>
      <c r="CEI93" s="364" t="s">
        <v>116</v>
      </c>
      <c r="CEJ93" s="364" t="s">
        <v>116</v>
      </c>
      <c r="CEK93" s="364" t="s">
        <v>116</v>
      </c>
      <c r="CEL93" s="364" t="s">
        <v>116</v>
      </c>
      <c r="CEM93" s="364" t="s">
        <v>116</v>
      </c>
      <c r="CEN93" s="364" t="s">
        <v>116</v>
      </c>
      <c r="CEO93" s="364" t="s">
        <v>116</v>
      </c>
      <c r="CEP93" s="364" t="s">
        <v>116</v>
      </c>
      <c r="CEQ93" s="364" t="s">
        <v>116</v>
      </c>
      <c r="CER93" s="364" t="s">
        <v>116</v>
      </c>
      <c r="CES93" s="364" t="s">
        <v>116</v>
      </c>
      <c r="CET93" s="364" t="s">
        <v>116</v>
      </c>
      <c r="CEU93" s="364" t="s">
        <v>116</v>
      </c>
      <c r="CEV93" s="364" t="s">
        <v>116</v>
      </c>
      <c r="CEW93" s="364" t="s">
        <v>116</v>
      </c>
      <c r="CEX93" s="364" t="s">
        <v>116</v>
      </c>
      <c r="CEY93" s="364" t="s">
        <v>116</v>
      </c>
      <c r="CEZ93" s="364" t="s">
        <v>116</v>
      </c>
      <c r="CFA93" s="364" t="s">
        <v>116</v>
      </c>
      <c r="CFB93" s="364" t="s">
        <v>116</v>
      </c>
      <c r="CFC93" s="364" t="s">
        <v>116</v>
      </c>
      <c r="CFD93" s="364" t="s">
        <v>116</v>
      </c>
      <c r="CFE93" s="364" t="s">
        <v>116</v>
      </c>
      <c r="CFF93" s="364" t="s">
        <v>116</v>
      </c>
      <c r="CFG93" s="364" t="s">
        <v>116</v>
      </c>
      <c r="CFH93" s="364" t="s">
        <v>116</v>
      </c>
      <c r="CFI93" s="364" t="s">
        <v>116</v>
      </c>
      <c r="CFJ93" s="364" t="s">
        <v>116</v>
      </c>
      <c r="CFK93" s="364" t="s">
        <v>116</v>
      </c>
      <c r="CFL93" s="364" t="s">
        <v>116</v>
      </c>
      <c r="CFM93" s="364" t="s">
        <v>116</v>
      </c>
      <c r="CFN93" s="364" t="s">
        <v>116</v>
      </c>
      <c r="CFO93" s="364" t="s">
        <v>116</v>
      </c>
      <c r="CFP93" s="364" t="s">
        <v>116</v>
      </c>
      <c r="CFQ93" s="364" t="s">
        <v>116</v>
      </c>
      <c r="CFR93" s="364" t="s">
        <v>116</v>
      </c>
      <c r="CFS93" s="364" t="s">
        <v>116</v>
      </c>
      <c r="CFT93" s="364" t="s">
        <v>116</v>
      </c>
      <c r="CFU93" s="364" t="s">
        <v>116</v>
      </c>
      <c r="CFV93" s="364" t="s">
        <v>116</v>
      </c>
      <c r="CFW93" s="364" t="s">
        <v>116</v>
      </c>
      <c r="CFX93" s="364" t="s">
        <v>116</v>
      </c>
      <c r="CFY93" s="364" t="s">
        <v>116</v>
      </c>
      <c r="CFZ93" s="364" t="s">
        <v>116</v>
      </c>
      <c r="CGA93" s="364" t="s">
        <v>116</v>
      </c>
      <c r="CGB93" s="364" t="s">
        <v>116</v>
      </c>
      <c r="CGC93" s="364" t="s">
        <v>116</v>
      </c>
      <c r="CGD93" s="364" t="s">
        <v>116</v>
      </c>
      <c r="CGE93" s="364" t="s">
        <v>116</v>
      </c>
      <c r="CGF93" s="364" t="s">
        <v>116</v>
      </c>
      <c r="CGG93" s="364" t="s">
        <v>116</v>
      </c>
      <c r="CGH93" s="364" t="s">
        <v>116</v>
      </c>
      <c r="CGI93" s="364" t="s">
        <v>116</v>
      </c>
      <c r="CGJ93" s="364" t="s">
        <v>116</v>
      </c>
      <c r="CGK93" s="364" t="s">
        <v>116</v>
      </c>
      <c r="CGL93" s="364" t="s">
        <v>116</v>
      </c>
      <c r="CGM93" s="364" t="s">
        <v>116</v>
      </c>
      <c r="CGN93" s="364" t="s">
        <v>116</v>
      </c>
      <c r="CGO93" s="364" t="s">
        <v>116</v>
      </c>
      <c r="CGP93" s="364" t="s">
        <v>116</v>
      </c>
      <c r="CGQ93" s="364" t="s">
        <v>116</v>
      </c>
      <c r="CGR93" s="364" t="s">
        <v>116</v>
      </c>
      <c r="CGS93" s="364" t="s">
        <v>116</v>
      </c>
      <c r="CGT93" s="364" t="s">
        <v>116</v>
      </c>
      <c r="CGU93" s="364" t="s">
        <v>116</v>
      </c>
      <c r="CGV93" s="364" t="s">
        <v>116</v>
      </c>
      <c r="CGW93" s="364" t="s">
        <v>116</v>
      </c>
      <c r="CGX93" s="364" t="s">
        <v>116</v>
      </c>
      <c r="CGY93" s="364" t="s">
        <v>116</v>
      </c>
      <c r="CGZ93" s="364" t="s">
        <v>116</v>
      </c>
      <c r="CHA93" s="364" t="s">
        <v>116</v>
      </c>
      <c r="CHB93" s="364" t="s">
        <v>116</v>
      </c>
      <c r="CHC93" s="364" t="s">
        <v>116</v>
      </c>
      <c r="CHD93" s="364" t="s">
        <v>116</v>
      </c>
      <c r="CHE93" s="364" t="s">
        <v>116</v>
      </c>
      <c r="CHF93" s="364" t="s">
        <v>116</v>
      </c>
      <c r="CHG93" s="364" t="s">
        <v>116</v>
      </c>
      <c r="CHH93" s="364" t="s">
        <v>116</v>
      </c>
      <c r="CHI93" s="364" t="s">
        <v>116</v>
      </c>
      <c r="CHJ93" s="364" t="s">
        <v>116</v>
      </c>
      <c r="CHK93" s="364" t="s">
        <v>116</v>
      </c>
      <c r="CHL93" s="364" t="s">
        <v>116</v>
      </c>
      <c r="CHM93" s="364" t="s">
        <v>116</v>
      </c>
      <c r="CHN93" s="364" t="s">
        <v>116</v>
      </c>
      <c r="CHO93" s="364" t="s">
        <v>116</v>
      </c>
      <c r="CHP93" s="364" t="s">
        <v>116</v>
      </c>
      <c r="CHQ93" s="364" t="s">
        <v>116</v>
      </c>
      <c r="CHR93" s="364" t="s">
        <v>116</v>
      </c>
      <c r="CHS93" s="364" t="s">
        <v>116</v>
      </c>
      <c r="CHT93" s="364" t="s">
        <v>116</v>
      </c>
      <c r="CHU93" s="364" t="s">
        <v>116</v>
      </c>
      <c r="CHV93" s="364" t="s">
        <v>116</v>
      </c>
      <c r="CHW93" s="364" t="s">
        <v>116</v>
      </c>
      <c r="CHX93" s="364" t="s">
        <v>116</v>
      </c>
      <c r="CHY93" s="364" t="s">
        <v>116</v>
      </c>
      <c r="CHZ93" s="364" t="s">
        <v>116</v>
      </c>
      <c r="CIA93" s="364" t="s">
        <v>116</v>
      </c>
      <c r="CIB93" s="364" t="s">
        <v>116</v>
      </c>
      <c r="CIC93" s="364" t="s">
        <v>116</v>
      </c>
      <c r="CID93" s="364" t="s">
        <v>116</v>
      </c>
      <c r="CIE93" s="364" t="s">
        <v>116</v>
      </c>
      <c r="CIF93" s="364" t="s">
        <v>116</v>
      </c>
      <c r="CIG93" s="364" t="s">
        <v>116</v>
      </c>
      <c r="CIH93" s="364" t="s">
        <v>116</v>
      </c>
      <c r="CII93" s="364" t="s">
        <v>116</v>
      </c>
      <c r="CIJ93" s="364" t="s">
        <v>116</v>
      </c>
      <c r="CIK93" s="364" t="s">
        <v>116</v>
      </c>
      <c r="CIL93" s="364" t="s">
        <v>116</v>
      </c>
      <c r="CIM93" s="364" t="s">
        <v>116</v>
      </c>
      <c r="CIN93" s="364" t="s">
        <v>116</v>
      </c>
      <c r="CIO93" s="364" t="s">
        <v>116</v>
      </c>
      <c r="CIP93" s="364" t="s">
        <v>116</v>
      </c>
      <c r="CIQ93" s="364" t="s">
        <v>116</v>
      </c>
      <c r="CIR93" s="364" t="s">
        <v>116</v>
      </c>
      <c r="CIS93" s="364" t="s">
        <v>116</v>
      </c>
      <c r="CIT93" s="364" t="s">
        <v>116</v>
      </c>
      <c r="CIU93" s="364" t="s">
        <v>116</v>
      </c>
      <c r="CIV93" s="364" t="s">
        <v>116</v>
      </c>
      <c r="CIW93" s="364" t="s">
        <v>116</v>
      </c>
      <c r="CIX93" s="364" t="s">
        <v>116</v>
      </c>
      <c r="CIY93" s="364" t="s">
        <v>116</v>
      </c>
      <c r="CIZ93" s="364" t="s">
        <v>116</v>
      </c>
      <c r="CJA93" s="364" t="s">
        <v>116</v>
      </c>
      <c r="CJB93" s="364" t="s">
        <v>116</v>
      </c>
      <c r="CJC93" s="364" t="s">
        <v>116</v>
      </c>
      <c r="CJD93" s="364" t="s">
        <v>116</v>
      </c>
      <c r="CJE93" s="364" t="s">
        <v>116</v>
      </c>
      <c r="CJF93" s="364" t="s">
        <v>116</v>
      </c>
      <c r="CJG93" s="364" t="s">
        <v>116</v>
      </c>
      <c r="CJH93" s="364" t="s">
        <v>116</v>
      </c>
      <c r="CJI93" s="364" t="s">
        <v>116</v>
      </c>
      <c r="CJJ93" s="364" t="s">
        <v>116</v>
      </c>
      <c r="CJK93" s="364" t="s">
        <v>116</v>
      </c>
      <c r="CJL93" s="364" t="s">
        <v>116</v>
      </c>
      <c r="CJM93" s="364" t="s">
        <v>116</v>
      </c>
      <c r="CJN93" s="364" t="s">
        <v>116</v>
      </c>
      <c r="CJO93" s="364" t="s">
        <v>116</v>
      </c>
      <c r="CJP93" s="364" t="s">
        <v>116</v>
      </c>
      <c r="CJQ93" s="364" t="s">
        <v>116</v>
      </c>
      <c r="CJR93" s="364" t="s">
        <v>116</v>
      </c>
      <c r="CJS93" s="364" t="s">
        <v>116</v>
      </c>
      <c r="CJT93" s="364" t="s">
        <v>116</v>
      </c>
      <c r="CJU93" s="364" t="s">
        <v>116</v>
      </c>
      <c r="CJV93" s="364" t="s">
        <v>116</v>
      </c>
      <c r="CJW93" s="364" t="s">
        <v>116</v>
      </c>
      <c r="CJX93" s="364" t="s">
        <v>116</v>
      </c>
      <c r="CJY93" s="364" t="s">
        <v>116</v>
      </c>
      <c r="CJZ93" s="364" t="s">
        <v>116</v>
      </c>
      <c r="CKA93" s="364" t="s">
        <v>116</v>
      </c>
      <c r="CKB93" s="364" t="s">
        <v>116</v>
      </c>
      <c r="CKC93" s="364" t="s">
        <v>116</v>
      </c>
      <c r="CKD93" s="364" t="s">
        <v>116</v>
      </c>
      <c r="CKE93" s="364" t="s">
        <v>116</v>
      </c>
      <c r="CKF93" s="364" t="s">
        <v>116</v>
      </c>
      <c r="CKG93" s="364" t="s">
        <v>116</v>
      </c>
      <c r="CKH93" s="364" t="s">
        <v>116</v>
      </c>
      <c r="CKI93" s="364" t="s">
        <v>116</v>
      </c>
      <c r="CKJ93" s="364" t="s">
        <v>116</v>
      </c>
      <c r="CKK93" s="364" t="s">
        <v>116</v>
      </c>
      <c r="CKL93" s="364" t="s">
        <v>116</v>
      </c>
      <c r="CKM93" s="364" t="s">
        <v>116</v>
      </c>
      <c r="CKN93" s="364" t="s">
        <v>116</v>
      </c>
      <c r="CKO93" s="364" t="s">
        <v>116</v>
      </c>
      <c r="CKP93" s="364" t="s">
        <v>116</v>
      </c>
      <c r="CKQ93" s="364" t="s">
        <v>116</v>
      </c>
      <c r="CKR93" s="364" t="s">
        <v>116</v>
      </c>
      <c r="CKS93" s="364" t="s">
        <v>116</v>
      </c>
      <c r="CKT93" s="364" t="s">
        <v>116</v>
      </c>
      <c r="CKU93" s="364" t="s">
        <v>116</v>
      </c>
      <c r="CKV93" s="364" t="s">
        <v>116</v>
      </c>
      <c r="CKW93" s="364" t="s">
        <v>116</v>
      </c>
      <c r="CKX93" s="364" t="s">
        <v>116</v>
      </c>
      <c r="CKY93" s="364" t="s">
        <v>116</v>
      </c>
      <c r="CKZ93" s="364" t="s">
        <v>116</v>
      </c>
      <c r="CLA93" s="364" t="s">
        <v>116</v>
      </c>
      <c r="CLB93" s="364" t="s">
        <v>116</v>
      </c>
      <c r="CLC93" s="364" t="s">
        <v>116</v>
      </c>
      <c r="CLD93" s="364" t="s">
        <v>116</v>
      </c>
      <c r="CLE93" s="364" t="s">
        <v>116</v>
      </c>
      <c r="CLF93" s="364" t="s">
        <v>116</v>
      </c>
      <c r="CLG93" s="364" t="s">
        <v>116</v>
      </c>
      <c r="CLH93" s="364" t="s">
        <v>116</v>
      </c>
      <c r="CLI93" s="364" t="s">
        <v>116</v>
      </c>
      <c r="CLJ93" s="364" t="s">
        <v>116</v>
      </c>
      <c r="CLK93" s="364" t="s">
        <v>116</v>
      </c>
      <c r="CLL93" s="364" t="s">
        <v>116</v>
      </c>
      <c r="CLM93" s="364" t="s">
        <v>116</v>
      </c>
      <c r="CLN93" s="364" t="s">
        <v>116</v>
      </c>
      <c r="CLO93" s="364" t="s">
        <v>116</v>
      </c>
      <c r="CLP93" s="364" t="s">
        <v>116</v>
      </c>
      <c r="CLQ93" s="364" t="s">
        <v>116</v>
      </c>
      <c r="CLR93" s="364" t="s">
        <v>116</v>
      </c>
      <c r="CLS93" s="364" t="s">
        <v>116</v>
      </c>
      <c r="CLT93" s="364" t="s">
        <v>116</v>
      </c>
      <c r="CLU93" s="364" t="s">
        <v>116</v>
      </c>
      <c r="CLV93" s="364" t="s">
        <v>116</v>
      </c>
      <c r="CLW93" s="364" t="s">
        <v>116</v>
      </c>
      <c r="CLX93" s="364" t="s">
        <v>116</v>
      </c>
      <c r="CLY93" s="364" t="s">
        <v>116</v>
      </c>
      <c r="CLZ93" s="364" t="s">
        <v>116</v>
      </c>
      <c r="CMA93" s="364" t="s">
        <v>116</v>
      </c>
      <c r="CMB93" s="364" t="s">
        <v>116</v>
      </c>
      <c r="CMC93" s="364" t="s">
        <v>116</v>
      </c>
      <c r="CMD93" s="364" t="s">
        <v>116</v>
      </c>
      <c r="CME93" s="364" t="s">
        <v>116</v>
      </c>
      <c r="CMF93" s="364" t="s">
        <v>116</v>
      </c>
      <c r="CMG93" s="364" t="s">
        <v>116</v>
      </c>
      <c r="CMH93" s="364" t="s">
        <v>116</v>
      </c>
      <c r="CMI93" s="364" t="s">
        <v>116</v>
      </c>
      <c r="CMJ93" s="364" t="s">
        <v>116</v>
      </c>
      <c r="CMK93" s="364" t="s">
        <v>116</v>
      </c>
      <c r="CML93" s="364" t="s">
        <v>116</v>
      </c>
      <c r="CMM93" s="364" t="s">
        <v>116</v>
      </c>
      <c r="CMN93" s="364" t="s">
        <v>116</v>
      </c>
      <c r="CMO93" s="364" t="s">
        <v>116</v>
      </c>
      <c r="CMP93" s="364" t="s">
        <v>116</v>
      </c>
      <c r="CMQ93" s="364" t="s">
        <v>116</v>
      </c>
      <c r="CMR93" s="364" t="s">
        <v>116</v>
      </c>
      <c r="CMS93" s="364" t="s">
        <v>116</v>
      </c>
      <c r="CMT93" s="364" t="s">
        <v>116</v>
      </c>
      <c r="CMU93" s="364" t="s">
        <v>116</v>
      </c>
      <c r="CMV93" s="364" t="s">
        <v>116</v>
      </c>
      <c r="CMW93" s="364" t="s">
        <v>116</v>
      </c>
      <c r="CMX93" s="364" t="s">
        <v>116</v>
      </c>
      <c r="CMY93" s="364" t="s">
        <v>116</v>
      </c>
      <c r="CMZ93" s="364" t="s">
        <v>116</v>
      </c>
      <c r="CNA93" s="364" t="s">
        <v>116</v>
      </c>
      <c r="CNB93" s="364" t="s">
        <v>116</v>
      </c>
      <c r="CNC93" s="364" t="s">
        <v>116</v>
      </c>
      <c r="CND93" s="364" t="s">
        <v>116</v>
      </c>
      <c r="CNE93" s="364" t="s">
        <v>116</v>
      </c>
      <c r="CNF93" s="364" t="s">
        <v>116</v>
      </c>
      <c r="CNG93" s="364" t="s">
        <v>116</v>
      </c>
      <c r="CNH93" s="364" t="s">
        <v>116</v>
      </c>
      <c r="CNI93" s="364" t="s">
        <v>116</v>
      </c>
      <c r="CNJ93" s="364" t="s">
        <v>116</v>
      </c>
      <c r="CNK93" s="364" t="s">
        <v>116</v>
      </c>
      <c r="CNL93" s="364" t="s">
        <v>116</v>
      </c>
      <c r="CNM93" s="364" t="s">
        <v>116</v>
      </c>
      <c r="CNN93" s="364" t="s">
        <v>116</v>
      </c>
      <c r="CNO93" s="364" t="s">
        <v>116</v>
      </c>
      <c r="CNP93" s="364" t="s">
        <v>116</v>
      </c>
      <c r="CNQ93" s="364" t="s">
        <v>116</v>
      </c>
      <c r="CNR93" s="364" t="s">
        <v>116</v>
      </c>
      <c r="CNS93" s="364" t="s">
        <v>116</v>
      </c>
      <c r="CNT93" s="364" t="s">
        <v>116</v>
      </c>
      <c r="CNU93" s="364" t="s">
        <v>116</v>
      </c>
      <c r="CNV93" s="364" t="s">
        <v>116</v>
      </c>
      <c r="CNW93" s="364" t="s">
        <v>116</v>
      </c>
      <c r="CNX93" s="364" t="s">
        <v>116</v>
      </c>
      <c r="CNY93" s="364" t="s">
        <v>116</v>
      </c>
      <c r="CNZ93" s="364" t="s">
        <v>116</v>
      </c>
      <c r="COA93" s="364" t="s">
        <v>116</v>
      </c>
      <c r="COB93" s="364" t="s">
        <v>116</v>
      </c>
      <c r="COC93" s="364" t="s">
        <v>116</v>
      </c>
      <c r="COD93" s="364" t="s">
        <v>116</v>
      </c>
      <c r="COE93" s="364" t="s">
        <v>116</v>
      </c>
      <c r="COF93" s="364" t="s">
        <v>116</v>
      </c>
      <c r="COG93" s="364" t="s">
        <v>116</v>
      </c>
      <c r="COH93" s="364" t="s">
        <v>116</v>
      </c>
      <c r="COI93" s="364" t="s">
        <v>116</v>
      </c>
      <c r="COJ93" s="364" t="s">
        <v>116</v>
      </c>
      <c r="COK93" s="364" t="s">
        <v>116</v>
      </c>
      <c r="COL93" s="364" t="s">
        <v>116</v>
      </c>
      <c r="COM93" s="364" t="s">
        <v>116</v>
      </c>
      <c r="CON93" s="364" t="s">
        <v>116</v>
      </c>
      <c r="COO93" s="364" t="s">
        <v>116</v>
      </c>
      <c r="COP93" s="364" t="s">
        <v>116</v>
      </c>
      <c r="COQ93" s="364" t="s">
        <v>116</v>
      </c>
      <c r="COR93" s="364" t="s">
        <v>116</v>
      </c>
      <c r="COS93" s="364" t="s">
        <v>116</v>
      </c>
      <c r="COT93" s="364" t="s">
        <v>116</v>
      </c>
      <c r="COU93" s="364" t="s">
        <v>116</v>
      </c>
      <c r="COV93" s="364" t="s">
        <v>116</v>
      </c>
      <c r="COW93" s="364" t="s">
        <v>116</v>
      </c>
      <c r="COX93" s="364" t="s">
        <v>116</v>
      </c>
      <c r="COY93" s="364" t="s">
        <v>116</v>
      </c>
      <c r="COZ93" s="364" t="s">
        <v>116</v>
      </c>
      <c r="CPA93" s="364" t="s">
        <v>116</v>
      </c>
      <c r="CPB93" s="364" t="s">
        <v>116</v>
      </c>
      <c r="CPC93" s="364" t="s">
        <v>116</v>
      </c>
      <c r="CPD93" s="364" t="s">
        <v>116</v>
      </c>
      <c r="CPE93" s="364" t="s">
        <v>116</v>
      </c>
      <c r="CPF93" s="364" t="s">
        <v>116</v>
      </c>
      <c r="CPG93" s="364" t="s">
        <v>116</v>
      </c>
      <c r="CPH93" s="364" t="s">
        <v>116</v>
      </c>
      <c r="CPI93" s="364" t="s">
        <v>116</v>
      </c>
      <c r="CPJ93" s="364" t="s">
        <v>116</v>
      </c>
      <c r="CPK93" s="364" t="s">
        <v>116</v>
      </c>
      <c r="CPL93" s="364" t="s">
        <v>116</v>
      </c>
      <c r="CPM93" s="364" t="s">
        <v>116</v>
      </c>
      <c r="CPN93" s="364" t="s">
        <v>116</v>
      </c>
      <c r="CPO93" s="364" t="s">
        <v>116</v>
      </c>
      <c r="CPP93" s="364" t="s">
        <v>116</v>
      </c>
      <c r="CPQ93" s="364" t="s">
        <v>116</v>
      </c>
      <c r="CPR93" s="364" t="s">
        <v>116</v>
      </c>
      <c r="CPS93" s="364" t="s">
        <v>116</v>
      </c>
      <c r="CPT93" s="364" t="s">
        <v>116</v>
      </c>
      <c r="CPU93" s="364" t="s">
        <v>116</v>
      </c>
      <c r="CPV93" s="364" t="s">
        <v>116</v>
      </c>
      <c r="CPW93" s="364" t="s">
        <v>116</v>
      </c>
      <c r="CPX93" s="364" t="s">
        <v>116</v>
      </c>
      <c r="CPY93" s="364" t="s">
        <v>116</v>
      </c>
      <c r="CPZ93" s="364" t="s">
        <v>116</v>
      </c>
      <c r="CQA93" s="364" t="s">
        <v>116</v>
      </c>
      <c r="CQB93" s="364" t="s">
        <v>116</v>
      </c>
      <c r="CQC93" s="364" t="s">
        <v>116</v>
      </c>
      <c r="CQD93" s="364" t="s">
        <v>116</v>
      </c>
      <c r="CQE93" s="364" t="s">
        <v>116</v>
      </c>
      <c r="CQF93" s="364" t="s">
        <v>116</v>
      </c>
      <c r="CQG93" s="364" t="s">
        <v>116</v>
      </c>
      <c r="CQH93" s="364" t="s">
        <v>116</v>
      </c>
      <c r="CQI93" s="364" t="s">
        <v>116</v>
      </c>
      <c r="CQJ93" s="364" t="s">
        <v>116</v>
      </c>
      <c r="CQK93" s="364" t="s">
        <v>116</v>
      </c>
      <c r="CQL93" s="364" t="s">
        <v>116</v>
      </c>
      <c r="CQM93" s="364" t="s">
        <v>116</v>
      </c>
      <c r="CQN93" s="364" t="s">
        <v>116</v>
      </c>
      <c r="CQO93" s="364" t="s">
        <v>116</v>
      </c>
      <c r="CQP93" s="364" t="s">
        <v>116</v>
      </c>
      <c r="CQQ93" s="364" t="s">
        <v>116</v>
      </c>
      <c r="CQR93" s="364" t="s">
        <v>116</v>
      </c>
      <c r="CQS93" s="364" t="s">
        <v>116</v>
      </c>
      <c r="CQT93" s="364" t="s">
        <v>116</v>
      </c>
      <c r="CQU93" s="364" t="s">
        <v>116</v>
      </c>
      <c r="CQV93" s="364" t="s">
        <v>116</v>
      </c>
      <c r="CQW93" s="364" t="s">
        <v>116</v>
      </c>
      <c r="CQX93" s="364" t="s">
        <v>116</v>
      </c>
      <c r="CQY93" s="364" t="s">
        <v>116</v>
      </c>
      <c r="CQZ93" s="364" t="s">
        <v>116</v>
      </c>
      <c r="CRA93" s="364" t="s">
        <v>116</v>
      </c>
      <c r="CRB93" s="364" t="s">
        <v>116</v>
      </c>
      <c r="CRC93" s="364" t="s">
        <v>116</v>
      </c>
      <c r="CRD93" s="364" t="s">
        <v>116</v>
      </c>
      <c r="CRE93" s="364" t="s">
        <v>116</v>
      </c>
      <c r="CRF93" s="364" t="s">
        <v>116</v>
      </c>
      <c r="CRG93" s="364" t="s">
        <v>116</v>
      </c>
      <c r="CRH93" s="364" t="s">
        <v>116</v>
      </c>
      <c r="CRI93" s="364" t="s">
        <v>116</v>
      </c>
      <c r="CRJ93" s="364" t="s">
        <v>116</v>
      </c>
      <c r="CRK93" s="364" t="s">
        <v>116</v>
      </c>
      <c r="CRL93" s="364" t="s">
        <v>116</v>
      </c>
      <c r="CRM93" s="364" t="s">
        <v>116</v>
      </c>
      <c r="CRN93" s="364" t="s">
        <v>116</v>
      </c>
      <c r="CRO93" s="364" t="s">
        <v>116</v>
      </c>
      <c r="CRP93" s="364" t="s">
        <v>116</v>
      </c>
      <c r="CRQ93" s="364" t="s">
        <v>116</v>
      </c>
      <c r="CRR93" s="364" t="s">
        <v>116</v>
      </c>
      <c r="CRS93" s="364" t="s">
        <v>116</v>
      </c>
      <c r="CRT93" s="364" t="s">
        <v>116</v>
      </c>
      <c r="CRU93" s="364" t="s">
        <v>116</v>
      </c>
      <c r="CRV93" s="364" t="s">
        <v>116</v>
      </c>
      <c r="CRW93" s="364" t="s">
        <v>116</v>
      </c>
      <c r="CRX93" s="364" t="s">
        <v>116</v>
      </c>
      <c r="CRY93" s="364" t="s">
        <v>116</v>
      </c>
      <c r="CRZ93" s="364" t="s">
        <v>116</v>
      </c>
      <c r="CSA93" s="364" t="s">
        <v>116</v>
      </c>
      <c r="CSB93" s="364" t="s">
        <v>116</v>
      </c>
      <c r="CSC93" s="364" t="s">
        <v>116</v>
      </c>
      <c r="CSD93" s="364" t="s">
        <v>116</v>
      </c>
      <c r="CSE93" s="364" t="s">
        <v>116</v>
      </c>
      <c r="CSF93" s="364" t="s">
        <v>116</v>
      </c>
      <c r="CSG93" s="364" t="s">
        <v>116</v>
      </c>
      <c r="CSH93" s="364" t="s">
        <v>116</v>
      </c>
      <c r="CSI93" s="364" t="s">
        <v>116</v>
      </c>
      <c r="CSJ93" s="364" t="s">
        <v>116</v>
      </c>
      <c r="CSK93" s="364" t="s">
        <v>116</v>
      </c>
      <c r="CSL93" s="364" t="s">
        <v>116</v>
      </c>
      <c r="CSM93" s="364" t="s">
        <v>116</v>
      </c>
      <c r="CSN93" s="364" t="s">
        <v>116</v>
      </c>
      <c r="CSO93" s="364" t="s">
        <v>116</v>
      </c>
      <c r="CSP93" s="364" t="s">
        <v>116</v>
      </c>
      <c r="CSQ93" s="364" t="s">
        <v>116</v>
      </c>
      <c r="CSR93" s="364" t="s">
        <v>116</v>
      </c>
      <c r="CSS93" s="364" t="s">
        <v>116</v>
      </c>
      <c r="CST93" s="364" t="s">
        <v>116</v>
      </c>
      <c r="CSU93" s="364" t="s">
        <v>116</v>
      </c>
      <c r="CSV93" s="364" t="s">
        <v>116</v>
      </c>
      <c r="CSW93" s="364" t="s">
        <v>116</v>
      </c>
      <c r="CSX93" s="364" t="s">
        <v>116</v>
      </c>
      <c r="CSY93" s="364" t="s">
        <v>116</v>
      </c>
      <c r="CSZ93" s="364" t="s">
        <v>116</v>
      </c>
      <c r="CTA93" s="364" t="s">
        <v>116</v>
      </c>
      <c r="CTB93" s="364" t="s">
        <v>116</v>
      </c>
      <c r="CTC93" s="364" t="s">
        <v>116</v>
      </c>
      <c r="CTD93" s="364" t="s">
        <v>116</v>
      </c>
      <c r="CTE93" s="364" t="s">
        <v>116</v>
      </c>
      <c r="CTF93" s="364" t="s">
        <v>116</v>
      </c>
      <c r="CTG93" s="364" t="s">
        <v>116</v>
      </c>
      <c r="CTH93" s="364" t="s">
        <v>116</v>
      </c>
      <c r="CTI93" s="364" t="s">
        <v>116</v>
      </c>
      <c r="CTJ93" s="364" t="s">
        <v>116</v>
      </c>
      <c r="CTK93" s="364" t="s">
        <v>116</v>
      </c>
      <c r="CTL93" s="364" t="s">
        <v>116</v>
      </c>
      <c r="CTM93" s="364" t="s">
        <v>116</v>
      </c>
      <c r="CTN93" s="364" t="s">
        <v>116</v>
      </c>
      <c r="CTO93" s="364" t="s">
        <v>116</v>
      </c>
      <c r="CTP93" s="364" t="s">
        <v>116</v>
      </c>
      <c r="CTQ93" s="364" t="s">
        <v>116</v>
      </c>
      <c r="CTR93" s="364" t="s">
        <v>116</v>
      </c>
      <c r="CTS93" s="364" t="s">
        <v>116</v>
      </c>
      <c r="CTT93" s="364" t="s">
        <v>116</v>
      </c>
      <c r="CTU93" s="364" t="s">
        <v>116</v>
      </c>
      <c r="CTV93" s="364" t="s">
        <v>116</v>
      </c>
      <c r="CTW93" s="364" t="s">
        <v>116</v>
      </c>
      <c r="CTX93" s="364" t="s">
        <v>116</v>
      </c>
      <c r="CTY93" s="364" t="s">
        <v>116</v>
      </c>
      <c r="CTZ93" s="364" t="s">
        <v>116</v>
      </c>
      <c r="CUA93" s="364" t="s">
        <v>116</v>
      </c>
      <c r="CUB93" s="364" t="s">
        <v>116</v>
      </c>
      <c r="CUC93" s="364" t="s">
        <v>116</v>
      </c>
      <c r="CUD93" s="364" t="s">
        <v>116</v>
      </c>
      <c r="CUE93" s="364" t="s">
        <v>116</v>
      </c>
      <c r="CUF93" s="364" t="s">
        <v>116</v>
      </c>
      <c r="CUG93" s="364" t="s">
        <v>116</v>
      </c>
      <c r="CUH93" s="364" t="s">
        <v>116</v>
      </c>
      <c r="CUI93" s="364" t="s">
        <v>116</v>
      </c>
      <c r="CUJ93" s="364" t="s">
        <v>116</v>
      </c>
      <c r="CUK93" s="364" t="s">
        <v>116</v>
      </c>
      <c r="CUL93" s="364" t="s">
        <v>116</v>
      </c>
      <c r="CUM93" s="364" t="s">
        <v>116</v>
      </c>
      <c r="CUN93" s="364" t="s">
        <v>116</v>
      </c>
      <c r="CUO93" s="364" t="s">
        <v>116</v>
      </c>
      <c r="CUP93" s="364" t="s">
        <v>116</v>
      </c>
      <c r="CUQ93" s="364" t="s">
        <v>116</v>
      </c>
      <c r="CUR93" s="364" t="s">
        <v>116</v>
      </c>
      <c r="CUS93" s="364" t="s">
        <v>116</v>
      </c>
      <c r="CUT93" s="364" t="s">
        <v>116</v>
      </c>
      <c r="CUU93" s="364" t="s">
        <v>116</v>
      </c>
      <c r="CUV93" s="364" t="s">
        <v>116</v>
      </c>
      <c r="CUW93" s="364" t="s">
        <v>116</v>
      </c>
      <c r="CUX93" s="364" t="s">
        <v>116</v>
      </c>
      <c r="CUY93" s="364" t="s">
        <v>116</v>
      </c>
      <c r="CUZ93" s="364" t="s">
        <v>116</v>
      </c>
      <c r="CVA93" s="364" t="s">
        <v>116</v>
      </c>
      <c r="CVB93" s="364" t="s">
        <v>116</v>
      </c>
      <c r="CVC93" s="364" t="s">
        <v>116</v>
      </c>
      <c r="CVD93" s="364" t="s">
        <v>116</v>
      </c>
      <c r="CVE93" s="364" t="s">
        <v>116</v>
      </c>
      <c r="CVF93" s="364" t="s">
        <v>116</v>
      </c>
      <c r="CVG93" s="364" t="s">
        <v>116</v>
      </c>
      <c r="CVH93" s="364" t="s">
        <v>116</v>
      </c>
      <c r="CVI93" s="364" t="s">
        <v>116</v>
      </c>
      <c r="CVJ93" s="364" t="s">
        <v>116</v>
      </c>
      <c r="CVK93" s="364" t="s">
        <v>116</v>
      </c>
      <c r="CVL93" s="364" t="s">
        <v>116</v>
      </c>
      <c r="CVM93" s="364" t="s">
        <v>116</v>
      </c>
      <c r="CVN93" s="364" t="s">
        <v>116</v>
      </c>
      <c r="CVO93" s="364" t="s">
        <v>116</v>
      </c>
      <c r="CVP93" s="364" t="s">
        <v>116</v>
      </c>
      <c r="CVQ93" s="364" t="s">
        <v>116</v>
      </c>
      <c r="CVR93" s="364" t="s">
        <v>116</v>
      </c>
      <c r="CVS93" s="364" t="s">
        <v>116</v>
      </c>
      <c r="CVT93" s="364" t="s">
        <v>116</v>
      </c>
      <c r="CVU93" s="364" t="s">
        <v>116</v>
      </c>
      <c r="CVV93" s="364" t="s">
        <v>116</v>
      </c>
      <c r="CVW93" s="364" t="s">
        <v>116</v>
      </c>
      <c r="CVX93" s="364" t="s">
        <v>116</v>
      </c>
      <c r="CVY93" s="364" t="s">
        <v>116</v>
      </c>
      <c r="CVZ93" s="364" t="s">
        <v>116</v>
      </c>
      <c r="CWA93" s="364" t="s">
        <v>116</v>
      </c>
      <c r="CWB93" s="364" t="s">
        <v>116</v>
      </c>
      <c r="CWC93" s="364" t="s">
        <v>116</v>
      </c>
      <c r="CWD93" s="364" t="s">
        <v>116</v>
      </c>
      <c r="CWE93" s="364" t="s">
        <v>116</v>
      </c>
      <c r="CWF93" s="364" t="s">
        <v>116</v>
      </c>
      <c r="CWG93" s="364" t="s">
        <v>116</v>
      </c>
      <c r="CWH93" s="364" t="s">
        <v>116</v>
      </c>
      <c r="CWI93" s="364" t="s">
        <v>116</v>
      </c>
      <c r="CWJ93" s="364" t="s">
        <v>116</v>
      </c>
      <c r="CWK93" s="364" t="s">
        <v>116</v>
      </c>
      <c r="CWL93" s="364" t="s">
        <v>116</v>
      </c>
      <c r="CWM93" s="364" t="s">
        <v>116</v>
      </c>
      <c r="CWN93" s="364" t="s">
        <v>116</v>
      </c>
      <c r="CWO93" s="364" t="s">
        <v>116</v>
      </c>
      <c r="CWP93" s="364" t="s">
        <v>116</v>
      </c>
      <c r="CWQ93" s="364" t="s">
        <v>116</v>
      </c>
      <c r="CWR93" s="364" t="s">
        <v>116</v>
      </c>
      <c r="CWS93" s="364" t="s">
        <v>116</v>
      </c>
      <c r="CWT93" s="364" t="s">
        <v>116</v>
      </c>
      <c r="CWU93" s="364" t="s">
        <v>116</v>
      </c>
      <c r="CWV93" s="364" t="s">
        <v>116</v>
      </c>
      <c r="CWW93" s="364" t="s">
        <v>116</v>
      </c>
      <c r="CWX93" s="364" t="s">
        <v>116</v>
      </c>
      <c r="CWY93" s="364" t="s">
        <v>116</v>
      </c>
      <c r="CWZ93" s="364" t="s">
        <v>116</v>
      </c>
      <c r="CXA93" s="364" t="s">
        <v>116</v>
      </c>
      <c r="CXB93" s="364" t="s">
        <v>116</v>
      </c>
      <c r="CXC93" s="364" t="s">
        <v>116</v>
      </c>
      <c r="CXD93" s="364" t="s">
        <v>116</v>
      </c>
      <c r="CXE93" s="364" t="s">
        <v>116</v>
      </c>
      <c r="CXF93" s="364" t="s">
        <v>116</v>
      </c>
      <c r="CXG93" s="364" t="s">
        <v>116</v>
      </c>
      <c r="CXH93" s="364" t="s">
        <v>116</v>
      </c>
      <c r="CXI93" s="364" t="s">
        <v>116</v>
      </c>
      <c r="CXJ93" s="364" t="s">
        <v>116</v>
      </c>
      <c r="CXK93" s="364" t="s">
        <v>116</v>
      </c>
      <c r="CXL93" s="364" t="s">
        <v>116</v>
      </c>
      <c r="CXM93" s="364" t="s">
        <v>116</v>
      </c>
      <c r="CXN93" s="364" t="s">
        <v>116</v>
      </c>
      <c r="CXO93" s="364" t="s">
        <v>116</v>
      </c>
      <c r="CXP93" s="364" t="s">
        <v>116</v>
      </c>
      <c r="CXQ93" s="364" t="s">
        <v>116</v>
      </c>
      <c r="CXR93" s="364" t="s">
        <v>116</v>
      </c>
      <c r="CXS93" s="364" t="s">
        <v>116</v>
      </c>
      <c r="CXT93" s="364" t="s">
        <v>116</v>
      </c>
      <c r="CXU93" s="364" t="s">
        <v>116</v>
      </c>
      <c r="CXV93" s="364" t="s">
        <v>116</v>
      </c>
      <c r="CXW93" s="364" t="s">
        <v>116</v>
      </c>
      <c r="CXX93" s="364" t="s">
        <v>116</v>
      </c>
      <c r="CXY93" s="364" t="s">
        <v>116</v>
      </c>
      <c r="CXZ93" s="364" t="s">
        <v>116</v>
      </c>
      <c r="CYA93" s="364" t="s">
        <v>116</v>
      </c>
      <c r="CYB93" s="364" t="s">
        <v>116</v>
      </c>
      <c r="CYC93" s="364" t="s">
        <v>116</v>
      </c>
      <c r="CYD93" s="364" t="s">
        <v>116</v>
      </c>
      <c r="CYE93" s="364" t="s">
        <v>116</v>
      </c>
      <c r="CYF93" s="364" t="s">
        <v>116</v>
      </c>
      <c r="CYG93" s="364" t="s">
        <v>116</v>
      </c>
      <c r="CYH93" s="364" t="s">
        <v>116</v>
      </c>
      <c r="CYI93" s="364" t="s">
        <v>116</v>
      </c>
      <c r="CYJ93" s="364" t="s">
        <v>116</v>
      </c>
      <c r="CYK93" s="364" t="s">
        <v>116</v>
      </c>
      <c r="CYL93" s="364" t="s">
        <v>116</v>
      </c>
      <c r="CYM93" s="364" t="s">
        <v>116</v>
      </c>
      <c r="CYN93" s="364" t="s">
        <v>116</v>
      </c>
      <c r="CYO93" s="364" t="s">
        <v>116</v>
      </c>
      <c r="CYP93" s="364" t="s">
        <v>116</v>
      </c>
      <c r="CYQ93" s="364" t="s">
        <v>116</v>
      </c>
      <c r="CYR93" s="364" t="s">
        <v>116</v>
      </c>
      <c r="CYS93" s="364" t="s">
        <v>116</v>
      </c>
      <c r="CYT93" s="364" t="s">
        <v>116</v>
      </c>
      <c r="CYU93" s="364" t="s">
        <v>116</v>
      </c>
      <c r="CYV93" s="364" t="s">
        <v>116</v>
      </c>
      <c r="CYW93" s="364" t="s">
        <v>116</v>
      </c>
      <c r="CYX93" s="364" t="s">
        <v>116</v>
      </c>
      <c r="CYY93" s="364" t="s">
        <v>116</v>
      </c>
      <c r="CYZ93" s="364" t="s">
        <v>116</v>
      </c>
      <c r="CZA93" s="364" t="s">
        <v>116</v>
      </c>
      <c r="CZB93" s="364" t="s">
        <v>116</v>
      </c>
      <c r="CZC93" s="364" t="s">
        <v>116</v>
      </c>
      <c r="CZD93" s="364" t="s">
        <v>116</v>
      </c>
      <c r="CZE93" s="364" t="s">
        <v>116</v>
      </c>
      <c r="CZF93" s="364" t="s">
        <v>116</v>
      </c>
      <c r="CZG93" s="364" t="s">
        <v>116</v>
      </c>
      <c r="CZH93" s="364" t="s">
        <v>116</v>
      </c>
      <c r="CZI93" s="364" t="s">
        <v>116</v>
      </c>
      <c r="CZJ93" s="364" t="s">
        <v>116</v>
      </c>
      <c r="CZK93" s="364" t="s">
        <v>116</v>
      </c>
      <c r="CZL93" s="364" t="s">
        <v>116</v>
      </c>
      <c r="CZM93" s="364" t="s">
        <v>116</v>
      </c>
      <c r="CZN93" s="364" t="s">
        <v>116</v>
      </c>
      <c r="CZO93" s="364" t="s">
        <v>116</v>
      </c>
      <c r="CZP93" s="364" t="s">
        <v>116</v>
      </c>
      <c r="CZQ93" s="364" t="s">
        <v>116</v>
      </c>
      <c r="CZR93" s="364" t="s">
        <v>116</v>
      </c>
      <c r="CZS93" s="364" t="s">
        <v>116</v>
      </c>
      <c r="CZT93" s="364" t="s">
        <v>116</v>
      </c>
      <c r="CZU93" s="364" t="s">
        <v>116</v>
      </c>
      <c r="CZV93" s="364" t="s">
        <v>116</v>
      </c>
      <c r="CZW93" s="364" t="s">
        <v>116</v>
      </c>
      <c r="CZX93" s="364" t="s">
        <v>116</v>
      </c>
      <c r="CZY93" s="364" t="s">
        <v>116</v>
      </c>
      <c r="CZZ93" s="364" t="s">
        <v>116</v>
      </c>
      <c r="DAA93" s="364" t="s">
        <v>116</v>
      </c>
      <c r="DAB93" s="364" t="s">
        <v>116</v>
      </c>
      <c r="DAC93" s="364" t="s">
        <v>116</v>
      </c>
      <c r="DAD93" s="364" t="s">
        <v>116</v>
      </c>
      <c r="DAE93" s="364" t="s">
        <v>116</v>
      </c>
      <c r="DAF93" s="364" t="s">
        <v>116</v>
      </c>
      <c r="DAG93" s="364" t="s">
        <v>116</v>
      </c>
      <c r="DAH93" s="364" t="s">
        <v>116</v>
      </c>
      <c r="DAI93" s="364" t="s">
        <v>116</v>
      </c>
      <c r="DAJ93" s="364" t="s">
        <v>116</v>
      </c>
      <c r="DAK93" s="364" t="s">
        <v>116</v>
      </c>
      <c r="DAL93" s="364" t="s">
        <v>116</v>
      </c>
      <c r="DAM93" s="364" t="s">
        <v>116</v>
      </c>
      <c r="DAN93" s="364" t="s">
        <v>116</v>
      </c>
      <c r="DAO93" s="364" t="s">
        <v>116</v>
      </c>
      <c r="DAP93" s="364" t="s">
        <v>116</v>
      </c>
      <c r="DAQ93" s="364" t="s">
        <v>116</v>
      </c>
      <c r="DAR93" s="364" t="s">
        <v>116</v>
      </c>
      <c r="DAS93" s="364" t="s">
        <v>116</v>
      </c>
      <c r="DAT93" s="364" t="s">
        <v>116</v>
      </c>
      <c r="DAU93" s="364" t="s">
        <v>116</v>
      </c>
      <c r="DAV93" s="364" t="s">
        <v>116</v>
      </c>
      <c r="DAW93" s="364" t="s">
        <v>116</v>
      </c>
      <c r="DAX93" s="364" t="s">
        <v>116</v>
      </c>
      <c r="DAY93" s="364" t="s">
        <v>116</v>
      </c>
      <c r="DAZ93" s="364" t="s">
        <v>116</v>
      </c>
      <c r="DBA93" s="364" t="s">
        <v>116</v>
      </c>
      <c r="DBB93" s="364" t="s">
        <v>116</v>
      </c>
      <c r="DBC93" s="364" t="s">
        <v>116</v>
      </c>
      <c r="DBD93" s="364" t="s">
        <v>116</v>
      </c>
      <c r="DBE93" s="364" t="s">
        <v>116</v>
      </c>
      <c r="DBF93" s="364" t="s">
        <v>116</v>
      </c>
      <c r="DBG93" s="364" t="s">
        <v>116</v>
      </c>
      <c r="DBH93" s="364" t="s">
        <v>116</v>
      </c>
      <c r="DBI93" s="364" t="s">
        <v>116</v>
      </c>
      <c r="DBJ93" s="364" t="s">
        <v>116</v>
      </c>
      <c r="DBK93" s="364" t="s">
        <v>116</v>
      </c>
      <c r="DBL93" s="364" t="s">
        <v>116</v>
      </c>
      <c r="DBM93" s="364" t="s">
        <v>116</v>
      </c>
      <c r="DBN93" s="364" t="s">
        <v>116</v>
      </c>
      <c r="DBO93" s="364" t="s">
        <v>116</v>
      </c>
      <c r="DBP93" s="364" t="s">
        <v>116</v>
      </c>
      <c r="DBQ93" s="364" t="s">
        <v>116</v>
      </c>
      <c r="DBR93" s="364" t="s">
        <v>116</v>
      </c>
      <c r="DBS93" s="364" t="s">
        <v>116</v>
      </c>
      <c r="DBT93" s="364" t="s">
        <v>116</v>
      </c>
      <c r="DBU93" s="364" t="s">
        <v>116</v>
      </c>
      <c r="DBV93" s="364" t="s">
        <v>116</v>
      </c>
      <c r="DBW93" s="364" t="s">
        <v>116</v>
      </c>
      <c r="DBX93" s="364" t="s">
        <v>116</v>
      </c>
      <c r="DBY93" s="364" t="s">
        <v>116</v>
      </c>
      <c r="DBZ93" s="364" t="s">
        <v>116</v>
      </c>
      <c r="DCA93" s="364" t="s">
        <v>116</v>
      </c>
      <c r="DCB93" s="364" t="s">
        <v>116</v>
      </c>
      <c r="DCC93" s="364" t="s">
        <v>116</v>
      </c>
      <c r="DCD93" s="364" t="s">
        <v>116</v>
      </c>
      <c r="DCE93" s="364" t="s">
        <v>116</v>
      </c>
      <c r="DCF93" s="364" t="s">
        <v>116</v>
      </c>
      <c r="DCG93" s="364" t="s">
        <v>116</v>
      </c>
      <c r="DCH93" s="364" t="s">
        <v>116</v>
      </c>
      <c r="DCI93" s="364" t="s">
        <v>116</v>
      </c>
      <c r="DCJ93" s="364" t="s">
        <v>116</v>
      </c>
      <c r="DCK93" s="364" t="s">
        <v>116</v>
      </c>
      <c r="DCL93" s="364" t="s">
        <v>116</v>
      </c>
      <c r="DCM93" s="364" t="s">
        <v>116</v>
      </c>
      <c r="DCN93" s="364" t="s">
        <v>116</v>
      </c>
      <c r="DCO93" s="364" t="s">
        <v>116</v>
      </c>
      <c r="DCP93" s="364" t="s">
        <v>116</v>
      </c>
      <c r="DCQ93" s="364" t="s">
        <v>116</v>
      </c>
      <c r="DCR93" s="364" t="s">
        <v>116</v>
      </c>
      <c r="DCS93" s="364" t="s">
        <v>116</v>
      </c>
      <c r="DCT93" s="364" t="s">
        <v>116</v>
      </c>
      <c r="DCU93" s="364" t="s">
        <v>116</v>
      </c>
      <c r="DCV93" s="364" t="s">
        <v>116</v>
      </c>
      <c r="DCW93" s="364" t="s">
        <v>116</v>
      </c>
      <c r="DCX93" s="364" t="s">
        <v>116</v>
      </c>
      <c r="DCY93" s="364" t="s">
        <v>116</v>
      </c>
      <c r="DCZ93" s="364" t="s">
        <v>116</v>
      </c>
      <c r="DDA93" s="364" t="s">
        <v>116</v>
      </c>
      <c r="DDB93" s="364" t="s">
        <v>116</v>
      </c>
      <c r="DDC93" s="364" t="s">
        <v>116</v>
      </c>
      <c r="DDD93" s="364" t="s">
        <v>116</v>
      </c>
      <c r="DDE93" s="364" t="s">
        <v>116</v>
      </c>
      <c r="DDF93" s="364" t="s">
        <v>116</v>
      </c>
      <c r="DDG93" s="364" t="s">
        <v>116</v>
      </c>
      <c r="DDH93" s="364" t="s">
        <v>116</v>
      </c>
      <c r="DDI93" s="364" t="s">
        <v>116</v>
      </c>
      <c r="DDJ93" s="364" t="s">
        <v>116</v>
      </c>
      <c r="DDK93" s="364" t="s">
        <v>116</v>
      </c>
      <c r="DDL93" s="364" t="s">
        <v>116</v>
      </c>
      <c r="DDM93" s="364" t="s">
        <v>116</v>
      </c>
      <c r="DDN93" s="364" t="s">
        <v>116</v>
      </c>
      <c r="DDO93" s="364" t="s">
        <v>116</v>
      </c>
      <c r="DDP93" s="364" t="s">
        <v>116</v>
      </c>
      <c r="DDQ93" s="364" t="s">
        <v>116</v>
      </c>
      <c r="DDR93" s="364" t="s">
        <v>116</v>
      </c>
      <c r="DDS93" s="364" t="s">
        <v>116</v>
      </c>
      <c r="DDT93" s="364" t="s">
        <v>116</v>
      </c>
      <c r="DDU93" s="364" t="s">
        <v>116</v>
      </c>
      <c r="DDV93" s="364" t="s">
        <v>116</v>
      </c>
      <c r="DDW93" s="364" t="s">
        <v>116</v>
      </c>
      <c r="DDX93" s="364" t="s">
        <v>116</v>
      </c>
      <c r="DDY93" s="364" t="s">
        <v>116</v>
      </c>
      <c r="DDZ93" s="364" t="s">
        <v>116</v>
      </c>
      <c r="DEA93" s="364" t="s">
        <v>116</v>
      </c>
      <c r="DEB93" s="364" t="s">
        <v>116</v>
      </c>
      <c r="DEC93" s="364" t="s">
        <v>116</v>
      </c>
      <c r="DED93" s="364" t="s">
        <v>116</v>
      </c>
      <c r="DEE93" s="364" t="s">
        <v>116</v>
      </c>
      <c r="DEF93" s="364" t="s">
        <v>116</v>
      </c>
      <c r="DEG93" s="364" t="s">
        <v>116</v>
      </c>
      <c r="DEH93" s="364" t="s">
        <v>116</v>
      </c>
      <c r="DEI93" s="364" t="s">
        <v>116</v>
      </c>
      <c r="DEJ93" s="364" t="s">
        <v>116</v>
      </c>
      <c r="DEK93" s="364" t="s">
        <v>116</v>
      </c>
      <c r="DEL93" s="364" t="s">
        <v>116</v>
      </c>
      <c r="DEM93" s="364" t="s">
        <v>116</v>
      </c>
      <c r="DEN93" s="364" t="s">
        <v>116</v>
      </c>
      <c r="DEO93" s="364" t="s">
        <v>116</v>
      </c>
      <c r="DEP93" s="364" t="s">
        <v>116</v>
      </c>
      <c r="DEQ93" s="364" t="s">
        <v>116</v>
      </c>
      <c r="DER93" s="364" t="s">
        <v>116</v>
      </c>
      <c r="DES93" s="364" t="s">
        <v>116</v>
      </c>
      <c r="DET93" s="364" t="s">
        <v>116</v>
      </c>
      <c r="DEU93" s="364" t="s">
        <v>116</v>
      </c>
      <c r="DEV93" s="364" t="s">
        <v>116</v>
      </c>
      <c r="DEW93" s="364" t="s">
        <v>116</v>
      </c>
      <c r="DEX93" s="364" t="s">
        <v>116</v>
      </c>
      <c r="DEY93" s="364" t="s">
        <v>116</v>
      </c>
      <c r="DEZ93" s="364" t="s">
        <v>116</v>
      </c>
      <c r="DFA93" s="364" t="s">
        <v>116</v>
      </c>
      <c r="DFB93" s="364" t="s">
        <v>116</v>
      </c>
      <c r="DFC93" s="364" t="s">
        <v>116</v>
      </c>
      <c r="DFD93" s="364" t="s">
        <v>116</v>
      </c>
      <c r="DFE93" s="364" t="s">
        <v>116</v>
      </c>
      <c r="DFF93" s="364" t="s">
        <v>116</v>
      </c>
      <c r="DFG93" s="364" t="s">
        <v>116</v>
      </c>
      <c r="DFH93" s="364" t="s">
        <v>116</v>
      </c>
      <c r="DFI93" s="364" t="s">
        <v>116</v>
      </c>
      <c r="DFJ93" s="364" t="s">
        <v>116</v>
      </c>
      <c r="DFK93" s="364" t="s">
        <v>116</v>
      </c>
      <c r="DFL93" s="364" t="s">
        <v>116</v>
      </c>
      <c r="DFM93" s="364" t="s">
        <v>116</v>
      </c>
      <c r="DFN93" s="364" t="s">
        <v>116</v>
      </c>
      <c r="DFO93" s="364" t="s">
        <v>116</v>
      </c>
      <c r="DFP93" s="364" t="s">
        <v>116</v>
      </c>
      <c r="DFQ93" s="364" t="s">
        <v>116</v>
      </c>
      <c r="DFR93" s="364" t="s">
        <v>116</v>
      </c>
      <c r="DFS93" s="364" t="s">
        <v>116</v>
      </c>
      <c r="DFT93" s="364" t="s">
        <v>116</v>
      </c>
      <c r="DFU93" s="364" t="s">
        <v>116</v>
      </c>
      <c r="DFV93" s="364" t="s">
        <v>116</v>
      </c>
      <c r="DFW93" s="364" t="s">
        <v>116</v>
      </c>
      <c r="DFX93" s="364" t="s">
        <v>116</v>
      </c>
      <c r="DFY93" s="364" t="s">
        <v>116</v>
      </c>
      <c r="DFZ93" s="364" t="s">
        <v>116</v>
      </c>
      <c r="DGA93" s="364" t="s">
        <v>116</v>
      </c>
      <c r="DGB93" s="364" t="s">
        <v>116</v>
      </c>
      <c r="DGC93" s="364" t="s">
        <v>116</v>
      </c>
      <c r="DGD93" s="364" t="s">
        <v>116</v>
      </c>
      <c r="DGE93" s="364" t="s">
        <v>116</v>
      </c>
      <c r="DGF93" s="364" t="s">
        <v>116</v>
      </c>
      <c r="DGG93" s="364" t="s">
        <v>116</v>
      </c>
      <c r="DGH93" s="364" t="s">
        <v>116</v>
      </c>
      <c r="DGI93" s="364" t="s">
        <v>116</v>
      </c>
      <c r="DGJ93" s="364" t="s">
        <v>116</v>
      </c>
      <c r="DGK93" s="364" t="s">
        <v>116</v>
      </c>
      <c r="DGL93" s="364" t="s">
        <v>116</v>
      </c>
      <c r="DGM93" s="364" t="s">
        <v>116</v>
      </c>
      <c r="DGN93" s="364" t="s">
        <v>116</v>
      </c>
      <c r="DGO93" s="364" t="s">
        <v>116</v>
      </c>
      <c r="DGP93" s="364" t="s">
        <v>116</v>
      </c>
      <c r="DGQ93" s="364" t="s">
        <v>116</v>
      </c>
      <c r="DGR93" s="364" t="s">
        <v>116</v>
      </c>
      <c r="DGS93" s="364" t="s">
        <v>116</v>
      </c>
      <c r="DGT93" s="364" t="s">
        <v>116</v>
      </c>
      <c r="DGU93" s="364" t="s">
        <v>116</v>
      </c>
      <c r="DGV93" s="364" t="s">
        <v>116</v>
      </c>
      <c r="DGW93" s="364" t="s">
        <v>116</v>
      </c>
      <c r="DGX93" s="364" t="s">
        <v>116</v>
      </c>
      <c r="DGY93" s="364" t="s">
        <v>116</v>
      </c>
      <c r="DGZ93" s="364" t="s">
        <v>116</v>
      </c>
      <c r="DHA93" s="364" t="s">
        <v>116</v>
      </c>
      <c r="DHB93" s="364" t="s">
        <v>116</v>
      </c>
      <c r="DHC93" s="364" t="s">
        <v>116</v>
      </c>
      <c r="DHD93" s="364" t="s">
        <v>116</v>
      </c>
      <c r="DHE93" s="364" t="s">
        <v>116</v>
      </c>
      <c r="DHF93" s="364" t="s">
        <v>116</v>
      </c>
      <c r="DHG93" s="364" t="s">
        <v>116</v>
      </c>
      <c r="DHH93" s="364" t="s">
        <v>116</v>
      </c>
      <c r="DHI93" s="364" t="s">
        <v>116</v>
      </c>
      <c r="DHJ93" s="364" t="s">
        <v>116</v>
      </c>
      <c r="DHK93" s="364" t="s">
        <v>116</v>
      </c>
      <c r="DHL93" s="364" t="s">
        <v>116</v>
      </c>
      <c r="DHM93" s="364" t="s">
        <v>116</v>
      </c>
      <c r="DHN93" s="364" t="s">
        <v>116</v>
      </c>
      <c r="DHO93" s="364" t="s">
        <v>116</v>
      </c>
      <c r="DHP93" s="364" t="s">
        <v>116</v>
      </c>
      <c r="DHQ93" s="364" t="s">
        <v>116</v>
      </c>
      <c r="DHR93" s="364" t="s">
        <v>116</v>
      </c>
      <c r="DHS93" s="364" t="s">
        <v>116</v>
      </c>
      <c r="DHT93" s="364" t="s">
        <v>116</v>
      </c>
      <c r="DHU93" s="364" t="s">
        <v>116</v>
      </c>
      <c r="DHV93" s="364" t="s">
        <v>116</v>
      </c>
      <c r="DHW93" s="364" t="s">
        <v>116</v>
      </c>
      <c r="DHX93" s="364" t="s">
        <v>116</v>
      </c>
      <c r="DHY93" s="364" t="s">
        <v>116</v>
      </c>
      <c r="DHZ93" s="364" t="s">
        <v>116</v>
      </c>
      <c r="DIA93" s="364" t="s">
        <v>116</v>
      </c>
      <c r="DIB93" s="364" t="s">
        <v>116</v>
      </c>
      <c r="DIC93" s="364" t="s">
        <v>116</v>
      </c>
      <c r="DID93" s="364" t="s">
        <v>116</v>
      </c>
      <c r="DIE93" s="364" t="s">
        <v>116</v>
      </c>
      <c r="DIF93" s="364" t="s">
        <v>116</v>
      </c>
      <c r="DIG93" s="364" t="s">
        <v>116</v>
      </c>
      <c r="DIH93" s="364" t="s">
        <v>116</v>
      </c>
      <c r="DII93" s="364" t="s">
        <v>116</v>
      </c>
      <c r="DIJ93" s="364" t="s">
        <v>116</v>
      </c>
      <c r="DIK93" s="364" t="s">
        <v>116</v>
      </c>
      <c r="DIL93" s="364" t="s">
        <v>116</v>
      </c>
      <c r="DIM93" s="364" t="s">
        <v>116</v>
      </c>
      <c r="DIN93" s="364" t="s">
        <v>116</v>
      </c>
      <c r="DIO93" s="364" t="s">
        <v>116</v>
      </c>
      <c r="DIP93" s="364" t="s">
        <v>116</v>
      </c>
      <c r="DIQ93" s="364" t="s">
        <v>116</v>
      </c>
      <c r="DIR93" s="364" t="s">
        <v>116</v>
      </c>
      <c r="DIS93" s="364" t="s">
        <v>116</v>
      </c>
      <c r="DIT93" s="364" t="s">
        <v>116</v>
      </c>
      <c r="DIU93" s="364" t="s">
        <v>116</v>
      </c>
      <c r="DIV93" s="364" t="s">
        <v>116</v>
      </c>
      <c r="DIW93" s="364" t="s">
        <v>116</v>
      </c>
      <c r="DIX93" s="364" t="s">
        <v>116</v>
      </c>
      <c r="DIY93" s="364" t="s">
        <v>116</v>
      </c>
      <c r="DIZ93" s="364" t="s">
        <v>116</v>
      </c>
      <c r="DJA93" s="364" t="s">
        <v>116</v>
      </c>
      <c r="DJB93" s="364" t="s">
        <v>116</v>
      </c>
      <c r="DJC93" s="364" t="s">
        <v>116</v>
      </c>
      <c r="DJD93" s="364" t="s">
        <v>116</v>
      </c>
      <c r="DJE93" s="364" t="s">
        <v>116</v>
      </c>
      <c r="DJF93" s="364" t="s">
        <v>116</v>
      </c>
      <c r="DJG93" s="364" t="s">
        <v>116</v>
      </c>
      <c r="DJH93" s="364" t="s">
        <v>116</v>
      </c>
      <c r="DJI93" s="364" t="s">
        <v>116</v>
      </c>
      <c r="DJJ93" s="364" t="s">
        <v>116</v>
      </c>
      <c r="DJK93" s="364" t="s">
        <v>116</v>
      </c>
      <c r="DJL93" s="364" t="s">
        <v>116</v>
      </c>
      <c r="DJM93" s="364" t="s">
        <v>116</v>
      </c>
      <c r="DJN93" s="364" t="s">
        <v>116</v>
      </c>
      <c r="DJO93" s="364" t="s">
        <v>116</v>
      </c>
      <c r="DJP93" s="364" t="s">
        <v>116</v>
      </c>
      <c r="DJQ93" s="364" t="s">
        <v>116</v>
      </c>
      <c r="DJR93" s="364" t="s">
        <v>116</v>
      </c>
      <c r="DJS93" s="364" t="s">
        <v>116</v>
      </c>
      <c r="DJT93" s="364" t="s">
        <v>116</v>
      </c>
      <c r="DJU93" s="364" t="s">
        <v>116</v>
      </c>
      <c r="DJV93" s="364" t="s">
        <v>116</v>
      </c>
      <c r="DJW93" s="364" t="s">
        <v>116</v>
      </c>
      <c r="DJX93" s="364" t="s">
        <v>116</v>
      </c>
      <c r="DJY93" s="364" t="s">
        <v>116</v>
      </c>
      <c r="DJZ93" s="364" t="s">
        <v>116</v>
      </c>
      <c r="DKA93" s="364" t="s">
        <v>116</v>
      </c>
      <c r="DKB93" s="364" t="s">
        <v>116</v>
      </c>
      <c r="DKC93" s="364" t="s">
        <v>116</v>
      </c>
      <c r="DKD93" s="364" t="s">
        <v>116</v>
      </c>
      <c r="DKE93" s="364" t="s">
        <v>116</v>
      </c>
      <c r="DKF93" s="364" t="s">
        <v>116</v>
      </c>
      <c r="DKG93" s="364" t="s">
        <v>116</v>
      </c>
      <c r="DKH93" s="364" t="s">
        <v>116</v>
      </c>
      <c r="DKI93" s="364" t="s">
        <v>116</v>
      </c>
      <c r="DKJ93" s="364" t="s">
        <v>116</v>
      </c>
      <c r="DKK93" s="364" t="s">
        <v>116</v>
      </c>
      <c r="DKL93" s="364" t="s">
        <v>116</v>
      </c>
      <c r="DKM93" s="364" t="s">
        <v>116</v>
      </c>
      <c r="DKN93" s="364" t="s">
        <v>116</v>
      </c>
      <c r="DKO93" s="364" t="s">
        <v>116</v>
      </c>
      <c r="DKP93" s="364" t="s">
        <v>116</v>
      </c>
      <c r="DKQ93" s="364" t="s">
        <v>116</v>
      </c>
      <c r="DKR93" s="364" t="s">
        <v>116</v>
      </c>
      <c r="DKS93" s="364" t="s">
        <v>116</v>
      </c>
      <c r="DKT93" s="364" t="s">
        <v>116</v>
      </c>
      <c r="DKU93" s="364" t="s">
        <v>116</v>
      </c>
      <c r="DKV93" s="364" t="s">
        <v>116</v>
      </c>
      <c r="DKW93" s="364" t="s">
        <v>116</v>
      </c>
      <c r="DKX93" s="364" t="s">
        <v>116</v>
      </c>
      <c r="DKY93" s="364" t="s">
        <v>116</v>
      </c>
      <c r="DKZ93" s="364" t="s">
        <v>116</v>
      </c>
      <c r="DLA93" s="364" t="s">
        <v>116</v>
      </c>
      <c r="DLB93" s="364" t="s">
        <v>116</v>
      </c>
      <c r="DLC93" s="364" t="s">
        <v>116</v>
      </c>
      <c r="DLD93" s="364" t="s">
        <v>116</v>
      </c>
      <c r="DLE93" s="364" t="s">
        <v>116</v>
      </c>
      <c r="DLF93" s="364" t="s">
        <v>116</v>
      </c>
      <c r="DLG93" s="364" t="s">
        <v>116</v>
      </c>
      <c r="DLH93" s="364" t="s">
        <v>116</v>
      </c>
      <c r="DLI93" s="364" t="s">
        <v>116</v>
      </c>
      <c r="DLJ93" s="364" t="s">
        <v>116</v>
      </c>
      <c r="DLK93" s="364" t="s">
        <v>116</v>
      </c>
      <c r="DLL93" s="364" t="s">
        <v>116</v>
      </c>
      <c r="DLM93" s="364" t="s">
        <v>116</v>
      </c>
      <c r="DLN93" s="364" t="s">
        <v>116</v>
      </c>
      <c r="DLO93" s="364" t="s">
        <v>116</v>
      </c>
      <c r="DLP93" s="364" t="s">
        <v>116</v>
      </c>
      <c r="DLQ93" s="364" t="s">
        <v>116</v>
      </c>
      <c r="DLR93" s="364" t="s">
        <v>116</v>
      </c>
      <c r="DLS93" s="364" t="s">
        <v>116</v>
      </c>
      <c r="DLT93" s="364" t="s">
        <v>116</v>
      </c>
      <c r="DLU93" s="364" t="s">
        <v>116</v>
      </c>
      <c r="DLV93" s="364" t="s">
        <v>116</v>
      </c>
      <c r="DLW93" s="364" t="s">
        <v>116</v>
      </c>
      <c r="DLX93" s="364" t="s">
        <v>116</v>
      </c>
      <c r="DLY93" s="364" t="s">
        <v>116</v>
      </c>
      <c r="DLZ93" s="364" t="s">
        <v>116</v>
      </c>
      <c r="DMA93" s="364" t="s">
        <v>116</v>
      </c>
      <c r="DMB93" s="364" t="s">
        <v>116</v>
      </c>
      <c r="DMC93" s="364" t="s">
        <v>116</v>
      </c>
      <c r="DMD93" s="364" t="s">
        <v>116</v>
      </c>
      <c r="DME93" s="364" t="s">
        <v>116</v>
      </c>
      <c r="DMF93" s="364" t="s">
        <v>116</v>
      </c>
      <c r="DMG93" s="364" t="s">
        <v>116</v>
      </c>
      <c r="DMH93" s="364" t="s">
        <v>116</v>
      </c>
      <c r="DMI93" s="364" t="s">
        <v>116</v>
      </c>
      <c r="DMJ93" s="364" t="s">
        <v>116</v>
      </c>
      <c r="DMK93" s="364" t="s">
        <v>116</v>
      </c>
      <c r="DML93" s="364" t="s">
        <v>116</v>
      </c>
      <c r="DMM93" s="364" t="s">
        <v>116</v>
      </c>
      <c r="DMN93" s="364" t="s">
        <v>116</v>
      </c>
      <c r="DMO93" s="364" t="s">
        <v>116</v>
      </c>
      <c r="DMP93" s="364" t="s">
        <v>116</v>
      </c>
      <c r="DMQ93" s="364" t="s">
        <v>116</v>
      </c>
      <c r="DMR93" s="364" t="s">
        <v>116</v>
      </c>
      <c r="DMS93" s="364" t="s">
        <v>116</v>
      </c>
      <c r="DMT93" s="364" t="s">
        <v>116</v>
      </c>
      <c r="DMU93" s="364" t="s">
        <v>116</v>
      </c>
      <c r="DMV93" s="364" t="s">
        <v>116</v>
      </c>
      <c r="DMW93" s="364" t="s">
        <v>116</v>
      </c>
      <c r="DMX93" s="364" t="s">
        <v>116</v>
      </c>
      <c r="DMY93" s="364" t="s">
        <v>116</v>
      </c>
      <c r="DMZ93" s="364" t="s">
        <v>116</v>
      </c>
      <c r="DNA93" s="364" t="s">
        <v>116</v>
      </c>
      <c r="DNB93" s="364" t="s">
        <v>116</v>
      </c>
      <c r="DNC93" s="364" t="s">
        <v>116</v>
      </c>
      <c r="DND93" s="364" t="s">
        <v>116</v>
      </c>
      <c r="DNE93" s="364" t="s">
        <v>116</v>
      </c>
      <c r="DNF93" s="364" t="s">
        <v>116</v>
      </c>
      <c r="DNG93" s="364" t="s">
        <v>116</v>
      </c>
      <c r="DNH93" s="364" t="s">
        <v>116</v>
      </c>
      <c r="DNI93" s="364" t="s">
        <v>116</v>
      </c>
      <c r="DNJ93" s="364" t="s">
        <v>116</v>
      </c>
      <c r="DNK93" s="364" t="s">
        <v>116</v>
      </c>
      <c r="DNL93" s="364" t="s">
        <v>116</v>
      </c>
      <c r="DNM93" s="364" t="s">
        <v>116</v>
      </c>
      <c r="DNN93" s="364" t="s">
        <v>116</v>
      </c>
      <c r="DNO93" s="364" t="s">
        <v>116</v>
      </c>
      <c r="DNP93" s="364" t="s">
        <v>116</v>
      </c>
      <c r="DNQ93" s="364" t="s">
        <v>116</v>
      </c>
      <c r="DNR93" s="364" t="s">
        <v>116</v>
      </c>
      <c r="DNS93" s="364" t="s">
        <v>116</v>
      </c>
      <c r="DNT93" s="364" t="s">
        <v>116</v>
      </c>
      <c r="DNU93" s="364" t="s">
        <v>116</v>
      </c>
      <c r="DNV93" s="364" t="s">
        <v>116</v>
      </c>
      <c r="DNW93" s="364" t="s">
        <v>116</v>
      </c>
      <c r="DNX93" s="364" t="s">
        <v>116</v>
      </c>
      <c r="DNY93" s="364" t="s">
        <v>116</v>
      </c>
      <c r="DNZ93" s="364" t="s">
        <v>116</v>
      </c>
      <c r="DOA93" s="364" t="s">
        <v>116</v>
      </c>
      <c r="DOB93" s="364" t="s">
        <v>116</v>
      </c>
      <c r="DOC93" s="364" t="s">
        <v>116</v>
      </c>
      <c r="DOD93" s="364" t="s">
        <v>116</v>
      </c>
      <c r="DOE93" s="364" t="s">
        <v>116</v>
      </c>
      <c r="DOF93" s="364" t="s">
        <v>116</v>
      </c>
      <c r="DOG93" s="364" t="s">
        <v>116</v>
      </c>
      <c r="DOH93" s="364" t="s">
        <v>116</v>
      </c>
      <c r="DOI93" s="364" t="s">
        <v>116</v>
      </c>
      <c r="DOJ93" s="364" t="s">
        <v>116</v>
      </c>
      <c r="DOK93" s="364" t="s">
        <v>116</v>
      </c>
      <c r="DOL93" s="364" t="s">
        <v>116</v>
      </c>
      <c r="DOM93" s="364" t="s">
        <v>116</v>
      </c>
      <c r="DON93" s="364" t="s">
        <v>116</v>
      </c>
      <c r="DOO93" s="364" t="s">
        <v>116</v>
      </c>
      <c r="DOP93" s="364" t="s">
        <v>116</v>
      </c>
      <c r="DOQ93" s="364" t="s">
        <v>116</v>
      </c>
      <c r="DOR93" s="364" t="s">
        <v>116</v>
      </c>
      <c r="DOS93" s="364" t="s">
        <v>116</v>
      </c>
      <c r="DOT93" s="364" t="s">
        <v>116</v>
      </c>
      <c r="DOU93" s="364" t="s">
        <v>116</v>
      </c>
      <c r="DOV93" s="364" t="s">
        <v>116</v>
      </c>
      <c r="DOW93" s="364" t="s">
        <v>116</v>
      </c>
      <c r="DOX93" s="364" t="s">
        <v>116</v>
      </c>
      <c r="DOY93" s="364" t="s">
        <v>116</v>
      </c>
      <c r="DOZ93" s="364" t="s">
        <v>116</v>
      </c>
      <c r="DPA93" s="364" t="s">
        <v>116</v>
      </c>
      <c r="DPB93" s="364" t="s">
        <v>116</v>
      </c>
      <c r="DPC93" s="364" t="s">
        <v>116</v>
      </c>
      <c r="DPD93" s="364" t="s">
        <v>116</v>
      </c>
      <c r="DPE93" s="364" t="s">
        <v>116</v>
      </c>
      <c r="DPF93" s="364" t="s">
        <v>116</v>
      </c>
      <c r="DPG93" s="364" t="s">
        <v>116</v>
      </c>
      <c r="DPH93" s="364" t="s">
        <v>116</v>
      </c>
      <c r="DPI93" s="364" t="s">
        <v>116</v>
      </c>
      <c r="DPJ93" s="364" t="s">
        <v>116</v>
      </c>
      <c r="DPK93" s="364" t="s">
        <v>116</v>
      </c>
      <c r="DPL93" s="364" t="s">
        <v>116</v>
      </c>
      <c r="DPM93" s="364" t="s">
        <v>116</v>
      </c>
      <c r="DPN93" s="364" t="s">
        <v>116</v>
      </c>
      <c r="DPO93" s="364" t="s">
        <v>116</v>
      </c>
      <c r="DPP93" s="364" t="s">
        <v>116</v>
      </c>
      <c r="DPQ93" s="364" t="s">
        <v>116</v>
      </c>
      <c r="DPR93" s="364" t="s">
        <v>116</v>
      </c>
      <c r="DPS93" s="364" t="s">
        <v>116</v>
      </c>
      <c r="DPT93" s="364" t="s">
        <v>116</v>
      </c>
      <c r="DPU93" s="364" t="s">
        <v>116</v>
      </c>
      <c r="DPV93" s="364" t="s">
        <v>116</v>
      </c>
      <c r="DPW93" s="364" t="s">
        <v>116</v>
      </c>
      <c r="DPX93" s="364" t="s">
        <v>116</v>
      </c>
      <c r="DPY93" s="364" t="s">
        <v>116</v>
      </c>
      <c r="DPZ93" s="364" t="s">
        <v>116</v>
      </c>
      <c r="DQA93" s="364" t="s">
        <v>116</v>
      </c>
      <c r="DQB93" s="364" t="s">
        <v>116</v>
      </c>
      <c r="DQC93" s="364" t="s">
        <v>116</v>
      </c>
      <c r="DQD93" s="364" t="s">
        <v>116</v>
      </c>
      <c r="DQE93" s="364" t="s">
        <v>116</v>
      </c>
      <c r="DQF93" s="364" t="s">
        <v>116</v>
      </c>
      <c r="DQG93" s="364" t="s">
        <v>116</v>
      </c>
      <c r="DQH93" s="364" t="s">
        <v>116</v>
      </c>
      <c r="DQI93" s="364" t="s">
        <v>116</v>
      </c>
      <c r="DQJ93" s="364" t="s">
        <v>116</v>
      </c>
      <c r="DQK93" s="364" t="s">
        <v>116</v>
      </c>
      <c r="DQL93" s="364" t="s">
        <v>116</v>
      </c>
      <c r="DQM93" s="364" t="s">
        <v>116</v>
      </c>
      <c r="DQN93" s="364" t="s">
        <v>116</v>
      </c>
      <c r="DQO93" s="364" t="s">
        <v>116</v>
      </c>
      <c r="DQP93" s="364" t="s">
        <v>116</v>
      </c>
      <c r="DQQ93" s="364" t="s">
        <v>116</v>
      </c>
      <c r="DQR93" s="364" t="s">
        <v>116</v>
      </c>
      <c r="DQS93" s="364" t="s">
        <v>116</v>
      </c>
      <c r="DQT93" s="364" t="s">
        <v>116</v>
      </c>
      <c r="DQU93" s="364" t="s">
        <v>116</v>
      </c>
      <c r="DQV93" s="364" t="s">
        <v>116</v>
      </c>
      <c r="DQW93" s="364" t="s">
        <v>116</v>
      </c>
      <c r="DQX93" s="364" t="s">
        <v>116</v>
      </c>
      <c r="DQY93" s="364" t="s">
        <v>116</v>
      </c>
      <c r="DQZ93" s="364" t="s">
        <v>116</v>
      </c>
      <c r="DRA93" s="364" t="s">
        <v>116</v>
      </c>
      <c r="DRB93" s="364" t="s">
        <v>116</v>
      </c>
      <c r="DRC93" s="364" t="s">
        <v>116</v>
      </c>
      <c r="DRD93" s="364" t="s">
        <v>116</v>
      </c>
      <c r="DRE93" s="364" t="s">
        <v>116</v>
      </c>
      <c r="DRF93" s="364" t="s">
        <v>116</v>
      </c>
      <c r="DRG93" s="364" t="s">
        <v>116</v>
      </c>
      <c r="DRH93" s="364" t="s">
        <v>116</v>
      </c>
      <c r="DRI93" s="364" t="s">
        <v>116</v>
      </c>
      <c r="DRJ93" s="364" t="s">
        <v>116</v>
      </c>
      <c r="DRK93" s="364" t="s">
        <v>116</v>
      </c>
      <c r="DRL93" s="364" t="s">
        <v>116</v>
      </c>
      <c r="DRM93" s="364" t="s">
        <v>116</v>
      </c>
      <c r="DRN93" s="364" t="s">
        <v>116</v>
      </c>
      <c r="DRO93" s="364" t="s">
        <v>116</v>
      </c>
      <c r="DRP93" s="364" t="s">
        <v>116</v>
      </c>
      <c r="DRQ93" s="364" t="s">
        <v>116</v>
      </c>
      <c r="DRR93" s="364" t="s">
        <v>116</v>
      </c>
      <c r="DRS93" s="364" t="s">
        <v>116</v>
      </c>
      <c r="DRT93" s="364" t="s">
        <v>116</v>
      </c>
      <c r="DRU93" s="364" t="s">
        <v>116</v>
      </c>
      <c r="DRV93" s="364" t="s">
        <v>116</v>
      </c>
      <c r="DRW93" s="364" t="s">
        <v>116</v>
      </c>
      <c r="DRX93" s="364" t="s">
        <v>116</v>
      </c>
      <c r="DRY93" s="364" t="s">
        <v>116</v>
      </c>
      <c r="DRZ93" s="364" t="s">
        <v>116</v>
      </c>
      <c r="DSA93" s="364" t="s">
        <v>116</v>
      </c>
      <c r="DSB93" s="364" t="s">
        <v>116</v>
      </c>
      <c r="DSC93" s="364" t="s">
        <v>116</v>
      </c>
      <c r="DSD93" s="364" t="s">
        <v>116</v>
      </c>
      <c r="DSE93" s="364" t="s">
        <v>116</v>
      </c>
      <c r="DSF93" s="364" t="s">
        <v>116</v>
      </c>
      <c r="DSG93" s="364" t="s">
        <v>116</v>
      </c>
      <c r="DSH93" s="364" t="s">
        <v>116</v>
      </c>
      <c r="DSI93" s="364" t="s">
        <v>116</v>
      </c>
      <c r="DSJ93" s="364" t="s">
        <v>116</v>
      </c>
      <c r="DSK93" s="364" t="s">
        <v>116</v>
      </c>
      <c r="DSL93" s="364" t="s">
        <v>116</v>
      </c>
      <c r="DSM93" s="364" t="s">
        <v>116</v>
      </c>
      <c r="DSN93" s="364" t="s">
        <v>116</v>
      </c>
      <c r="DSO93" s="364" t="s">
        <v>116</v>
      </c>
      <c r="DSP93" s="364" t="s">
        <v>116</v>
      </c>
      <c r="DSQ93" s="364" t="s">
        <v>116</v>
      </c>
      <c r="DSR93" s="364" t="s">
        <v>116</v>
      </c>
      <c r="DSS93" s="364" t="s">
        <v>116</v>
      </c>
      <c r="DST93" s="364" t="s">
        <v>116</v>
      </c>
      <c r="DSU93" s="364" t="s">
        <v>116</v>
      </c>
      <c r="DSV93" s="364" t="s">
        <v>116</v>
      </c>
      <c r="DSW93" s="364" t="s">
        <v>116</v>
      </c>
      <c r="DSX93" s="364" t="s">
        <v>116</v>
      </c>
      <c r="DSY93" s="364" t="s">
        <v>116</v>
      </c>
      <c r="DSZ93" s="364" t="s">
        <v>116</v>
      </c>
      <c r="DTA93" s="364" t="s">
        <v>116</v>
      </c>
      <c r="DTB93" s="364" t="s">
        <v>116</v>
      </c>
      <c r="DTC93" s="364" t="s">
        <v>116</v>
      </c>
      <c r="DTD93" s="364" t="s">
        <v>116</v>
      </c>
      <c r="DTE93" s="364" t="s">
        <v>116</v>
      </c>
      <c r="DTF93" s="364" t="s">
        <v>116</v>
      </c>
      <c r="DTG93" s="364" t="s">
        <v>116</v>
      </c>
      <c r="DTH93" s="364" t="s">
        <v>116</v>
      </c>
      <c r="DTI93" s="364" t="s">
        <v>116</v>
      </c>
      <c r="DTJ93" s="364" t="s">
        <v>116</v>
      </c>
      <c r="DTK93" s="364" t="s">
        <v>116</v>
      </c>
      <c r="DTL93" s="364" t="s">
        <v>116</v>
      </c>
      <c r="DTM93" s="364" t="s">
        <v>116</v>
      </c>
      <c r="DTN93" s="364" t="s">
        <v>116</v>
      </c>
      <c r="DTO93" s="364" t="s">
        <v>116</v>
      </c>
      <c r="DTP93" s="364" t="s">
        <v>116</v>
      </c>
      <c r="DTQ93" s="364" t="s">
        <v>116</v>
      </c>
      <c r="DTR93" s="364" t="s">
        <v>116</v>
      </c>
      <c r="DTS93" s="364" t="s">
        <v>116</v>
      </c>
      <c r="DTT93" s="364" t="s">
        <v>116</v>
      </c>
      <c r="DTU93" s="364" t="s">
        <v>116</v>
      </c>
      <c r="DTV93" s="364" t="s">
        <v>116</v>
      </c>
      <c r="DTW93" s="364" t="s">
        <v>116</v>
      </c>
      <c r="DTX93" s="364" t="s">
        <v>116</v>
      </c>
      <c r="DTY93" s="364" t="s">
        <v>116</v>
      </c>
      <c r="DTZ93" s="364" t="s">
        <v>116</v>
      </c>
      <c r="DUA93" s="364" t="s">
        <v>116</v>
      </c>
      <c r="DUB93" s="364" t="s">
        <v>116</v>
      </c>
      <c r="DUC93" s="364" t="s">
        <v>116</v>
      </c>
      <c r="DUD93" s="364" t="s">
        <v>116</v>
      </c>
      <c r="DUE93" s="364" t="s">
        <v>116</v>
      </c>
      <c r="DUF93" s="364" t="s">
        <v>116</v>
      </c>
      <c r="DUG93" s="364" t="s">
        <v>116</v>
      </c>
      <c r="DUH93" s="364" t="s">
        <v>116</v>
      </c>
      <c r="DUI93" s="364" t="s">
        <v>116</v>
      </c>
      <c r="DUJ93" s="364" t="s">
        <v>116</v>
      </c>
      <c r="DUK93" s="364" t="s">
        <v>116</v>
      </c>
      <c r="DUL93" s="364" t="s">
        <v>116</v>
      </c>
      <c r="DUM93" s="364" t="s">
        <v>116</v>
      </c>
      <c r="DUN93" s="364" t="s">
        <v>116</v>
      </c>
      <c r="DUO93" s="364" t="s">
        <v>116</v>
      </c>
      <c r="DUP93" s="364" t="s">
        <v>116</v>
      </c>
      <c r="DUQ93" s="364" t="s">
        <v>116</v>
      </c>
      <c r="DUR93" s="364" t="s">
        <v>116</v>
      </c>
      <c r="DUS93" s="364" t="s">
        <v>116</v>
      </c>
      <c r="DUT93" s="364" t="s">
        <v>116</v>
      </c>
      <c r="DUU93" s="364" t="s">
        <v>116</v>
      </c>
      <c r="DUV93" s="364" t="s">
        <v>116</v>
      </c>
      <c r="DUW93" s="364" t="s">
        <v>116</v>
      </c>
      <c r="DUX93" s="364" t="s">
        <v>116</v>
      </c>
      <c r="DUY93" s="364" t="s">
        <v>116</v>
      </c>
      <c r="DUZ93" s="364" t="s">
        <v>116</v>
      </c>
      <c r="DVA93" s="364" t="s">
        <v>116</v>
      </c>
      <c r="DVB93" s="364" t="s">
        <v>116</v>
      </c>
      <c r="DVC93" s="364" t="s">
        <v>116</v>
      </c>
      <c r="DVD93" s="364" t="s">
        <v>116</v>
      </c>
      <c r="DVE93" s="364" t="s">
        <v>116</v>
      </c>
      <c r="DVF93" s="364" t="s">
        <v>116</v>
      </c>
      <c r="DVG93" s="364" t="s">
        <v>116</v>
      </c>
      <c r="DVH93" s="364" t="s">
        <v>116</v>
      </c>
      <c r="DVI93" s="364" t="s">
        <v>116</v>
      </c>
      <c r="DVJ93" s="364" t="s">
        <v>116</v>
      </c>
      <c r="DVK93" s="364" t="s">
        <v>116</v>
      </c>
      <c r="DVL93" s="364" t="s">
        <v>116</v>
      </c>
      <c r="DVM93" s="364" t="s">
        <v>116</v>
      </c>
      <c r="DVN93" s="364" t="s">
        <v>116</v>
      </c>
      <c r="DVO93" s="364" t="s">
        <v>116</v>
      </c>
      <c r="DVP93" s="364" t="s">
        <v>116</v>
      </c>
      <c r="DVQ93" s="364" t="s">
        <v>116</v>
      </c>
      <c r="DVR93" s="364" t="s">
        <v>116</v>
      </c>
      <c r="DVS93" s="364" t="s">
        <v>116</v>
      </c>
      <c r="DVT93" s="364" t="s">
        <v>116</v>
      </c>
      <c r="DVU93" s="364" t="s">
        <v>116</v>
      </c>
      <c r="DVV93" s="364" t="s">
        <v>116</v>
      </c>
      <c r="DVW93" s="364" t="s">
        <v>116</v>
      </c>
      <c r="DVX93" s="364" t="s">
        <v>116</v>
      </c>
      <c r="DVY93" s="364" t="s">
        <v>116</v>
      </c>
      <c r="DVZ93" s="364" t="s">
        <v>116</v>
      </c>
      <c r="DWA93" s="364" t="s">
        <v>116</v>
      </c>
      <c r="DWB93" s="364" t="s">
        <v>116</v>
      </c>
      <c r="DWC93" s="364" t="s">
        <v>116</v>
      </c>
      <c r="DWD93" s="364" t="s">
        <v>116</v>
      </c>
      <c r="DWE93" s="364" t="s">
        <v>116</v>
      </c>
      <c r="DWF93" s="364" t="s">
        <v>116</v>
      </c>
      <c r="DWG93" s="364" t="s">
        <v>116</v>
      </c>
      <c r="DWH93" s="364" t="s">
        <v>116</v>
      </c>
      <c r="DWI93" s="364" t="s">
        <v>116</v>
      </c>
      <c r="DWJ93" s="364" t="s">
        <v>116</v>
      </c>
      <c r="DWK93" s="364" t="s">
        <v>116</v>
      </c>
      <c r="DWL93" s="364" t="s">
        <v>116</v>
      </c>
      <c r="DWM93" s="364" t="s">
        <v>116</v>
      </c>
      <c r="DWN93" s="364" t="s">
        <v>116</v>
      </c>
      <c r="DWO93" s="364" t="s">
        <v>116</v>
      </c>
      <c r="DWP93" s="364" t="s">
        <v>116</v>
      </c>
      <c r="DWQ93" s="364" t="s">
        <v>116</v>
      </c>
      <c r="DWR93" s="364" t="s">
        <v>116</v>
      </c>
      <c r="DWS93" s="364" t="s">
        <v>116</v>
      </c>
      <c r="DWT93" s="364" t="s">
        <v>116</v>
      </c>
      <c r="DWU93" s="364" t="s">
        <v>116</v>
      </c>
      <c r="DWV93" s="364" t="s">
        <v>116</v>
      </c>
      <c r="DWW93" s="364" t="s">
        <v>116</v>
      </c>
      <c r="DWX93" s="364" t="s">
        <v>116</v>
      </c>
      <c r="DWY93" s="364" t="s">
        <v>116</v>
      </c>
      <c r="DWZ93" s="364" t="s">
        <v>116</v>
      </c>
      <c r="DXA93" s="364" t="s">
        <v>116</v>
      </c>
      <c r="DXB93" s="364" t="s">
        <v>116</v>
      </c>
      <c r="DXC93" s="364" t="s">
        <v>116</v>
      </c>
      <c r="DXD93" s="364" t="s">
        <v>116</v>
      </c>
      <c r="DXE93" s="364" t="s">
        <v>116</v>
      </c>
      <c r="DXF93" s="364" t="s">
        <v>116</v>
      </c>
      <c r="DXG93" s="364" t="s">
        <v>116</v>
      </c>
      <c r="DXH93" s="364" t="s">
        <v>116</v>
      </c>
      <c r="DXI93" s="364" t="s">
        <v>116</v>
      </c>
      <c r="DXJ93" s="364" t="s">
        <v>116</v>
      </c>
      <c r="DXK93" s="364" t="s">
        <v>116</v>
      </c>
      <c r="DXL93" s="364" t="s">
        <v>116</v>
      </c>
      <c r="DXM93" s="364" t="s">
        <v>116</v>
      </c>
      <c r="DXN93" s="364" t="s">
        <v>116</v>
      </c>
      <c r="DXO93" s="364" t="s">
        <v>116</v>
      </c>
      <c r="DXP93" s="364" t="s">
        <v>116</v>
      </c>
      <c r="DXQ93" s="364" t="s">
        <v>116</v>
      </c>
      <c r="DXR93" s="364" t="s">
        <v>116</v>
      </c>
      <c r="DXS93" s="364" t="s">
        <v>116</v>
      </c>
      <c r="DXT93" s="364" t="s">
        <v>116</v>
      </c>
      <c r="DXU93" s="364" t="s">
        <v>116</v>
      </c>
      <c r="DXV93" s="364" t="s">
        <v>116</v>
      </c>
      <c r="DXW93" s="364" t="s">
        <v>116</v>
      </c>
      <c r="DXX93" s="364" t="s">
        <v>116</v>
      </c>
      <c r="DXY93" s="364" t="s">
        <v>116</v>
      </c>
      <c r="DXZ93" s="364" t="s">
        <v>116</v>
      </c>
      <c r="DYA93" s="364" t="s">
        <v>116</v>
      </c>
      <c r="DYB93" s="364" t="s">
        <v>116</v>
      </c>
      <c r="DYC93" s="364" t="s">
        <v>116</v>
      </c>
      <c r="DYD93" s="364" t="s">
        <v>116</v>
      </c>
      <c r="DYE93" s="364" t="s">
        <v>116</v>
      </c>
      <c r="DYF93" s="364" t="s">
        <v>116</v>
      </c>
      <c r="DYG93" s="364" t="s">
        <v>116</v>
      </c>
      <c r="DYH93" s="364" t="s">
        <v>116</v>
      </c>
      <c r="DYI93" s="364" t="s">
        <v>116</v>
      </c>
      <c r="DYJ93" s="364" t="s">
        <v>116</v>
      </c>
      <c r="DYK93" s="364" t="s">
        <v>116</v>
      </c>
      <c r="DYL93" s="364" t="s">
        <v>116</v>
      </c>
      <c r="DYM93" s="364" t="s">
        <v>116</v>
      </c>
      <c r="DYN93" s="364" t="s">
        <v>116</v>
      </c>
      <c r="DYO93" s="364" t="s">
        <v>116</v>
      </c>
      <c r="DYP93" s="364" t="s">
        <v>116</v>
      </c>
      <c r="DYQ93" s="364" t="s">
        <v>116</v>
      </c>
      <c r="DYR93" s="364" t="s">
        <v>116</v>
      </c>
      <c r="DYS93" s="364" t="s">
        <v>116</v>
      </c>
      <c r="DYT93" s="364" t="s">
        <v>116</v>
      </c>
      <c r="DYU93" s="364" t="s">
        <v>116</v>
      </c>
      <c r="DYV93" s="364" t="s">
        <v>116</v>
      </c>
      <c r="DYW93" s="364" t="s">
        <v>116</v>
      </c>
      <c r="DYX93" s="364" t="s">
        <v>116</v>
      </c>
      <c r="DYY93" s="364" t="s">
        <v>116</v>
      </c>
      <c r="DYZ93" s="364" t="s">
        <v>116</v>
      </c>
      <c r="DZA93" s="364" t="s">
        <v>116</v>
      </c>
      <c r="DZB93" s="364" t="s">
        <v>116</v>
      </c>
      <c r="DZC93" s="364" t="s">
        <v>116</v>
      </c>
      <c r="DZD93" s="364" t="s">
        <v>116</v>
      </c>
      <c r="DZE93" s="364" t="s">
        <v>116</v>
      </c>
      <c r="DZF93" s="364" t="s">
        <v>116</v>
      </c>
      <c r="DZG93" s="364" t="s">
        <v>116</v>
      </c>
      <c r="DZH93" s="364" t="s">
        <v>116</v>
      </c>
      <c r="DZI93" s="364" t="s">
        <v>116</v>
      </c>
      <c r="DZJ93" s="364" t="s">
        <v>116</v>
      </c>
      <c r="DZK93" s="364" t="s">
        <v>116</v>
      </c>
      <c r="DZL93" s="364" t="s">
        <v>116</v>
      </c>
      <c r="DZM93" s="364" t="s">
        <v>116</v>
      </c>
      <c r="DZN93" s="364" t="s">
        <v>116</v>
      </c>
      <c r="DZO93" s="364" t="s">
        <v>116</v>
      </c>
      <c r="DZP93" s="364" t="s">
        <v>116</v>
      </c>
      <c r="DZQ93" s="364" t="s">
        <v>116</v>
      </c>
      <c r="DZR93" s="364" t="s">
        <v>116</v>
      </c>
      <c r="DZS93" s="364" t="s">
        <v>116</v>
      </c>
      <c r="DZT93" s="364" t="s">
        <v>116</v>
      </c>
      <c r="DZU93" s="364" t="s">
        <v>116</v>
      </c>
      <c r="DZV93" s="364" t="s">
        <v>116</v>
      </c>
      <c r="DZW93" s="364" t="s">
        <v>116</v>
      </c>
      <c r="DZX93" s="364" t="s">
        <v>116</v>
      </c>
      <c r="DZY93" s="364" t="s">
        <v>116</v>
      </c>
      <c r="DZZ93" s="364" t="s">
        <v>116</v>
      </c>
      <c r="EAA93" s="364" t="s">
        <v>116</v>
      </c>
      <c r="EAB93" s="364" t="s">
        <v>116</v>
      </c>
      <c r="EAC93" s="364" t="s">
        <v>116</v>
      </c>
      <c r="EAD93" s="364" t="s">
        <v>116</v>
      </c>
      <c r="EAE93" s="364" t="s">
        <v>116</v>
      </c>
      <c r="EAF93" s="364" t="s">
        <v>116</v>
      </c>
      <c r="EAG93" s="364" t="s">
        <v>116</v>
      </c>
      <c r="EAH93" s="364" t="s">
        <v>116</v>
      </c>
      <c r="EAI93" s="364" t="s">
        <v>116</v>
      </c>
      <c r="EAJ93" s="364" t="s">
        <v>116</v>
      </c>
      <c r="EAK93" s="364" t="s">
        <v>116</v>
      </c>
      <c r="EAL93" s="364" t="s">
        <v>116</v>
      </c>
      <c r="EAM93" s="364" t="s">
        <v>116</v>
      </c>
      <c r="EAN93" s="364" t="s">
        <v>116</v>
      </c>
      <c r="EAO93" s="364" t="s">
        <v>116</v>
      </c>
      <c r="EAP93" s="364" t="s">
        <v>116</v>
      </c>
      <c r="EAQ93" s="364" t="s">
        <v>116</v>
      </c>
      <c r="EAR93" s="364" t="s">
        <v>116</v>
      </c>
      <c r="EAS93" s="364" t="s">
        <v>116</v>
      </c>
      <c r="EAT93" s="364" t="s">
        <v>116</v>
      </c>
      <c r="EAU93" s="364" t="s">
        <v>116</v>
      </c>
      <c r="EAV93" s="364" t="s">
        <v>116</v>
      </c>
      <c r="EAW93" s="364" t="s">
        <v>116</v>
      </c>
      <c r="EAX93" s="364" t="s">
        <v>116</v>
      </c>
      <c r="EAY93" s="364" t="s">
        <v>116</v>
      </c>
      <c r="EAZ93" s="364" t="s">
        <v>116</v>
      </c>
      <c r="EBA93" s="364" t="s">
        <v>116</v>
      </c>
      <c r="EBB93" s="364" t="s">
        <v>116</v>
      </c>
      <c r="EBC93" s="364" t="s">
        <v>116</v>
      </c>
      <c r="EBD93" s="364" t="s">
        <v>116</v>
      </c>
      <c r="EBE93" s="364" t="s">
        <v>116</v>
      </c>
      <c r="EBF93" s="364" t="s">
        <v>116</v>
      </c>
      <c r="EBG93" s="364" t="s">
        <v>116</v>
      </c>
      <c r="EBH93" s="364" t="s">
        <v>116</v>
      </c>
      <c r="EBI93" s="364" t="s">
        <v>116</v>
      </c>
      <c r="EBJ93" s="364" t="s">
        <v>116</v>
      </c>
      <c r="EBK93" s="364" t="s">
        <v>116</v>
      </c>
      <c r="EBL93" s="364" t="s">
        <v>116</v>
      </c>
      <c r="EBM93" s="364" t="s">
        <v>116</v>
      </c>
      <c r="EBN93" s="364" t="s">
        <v>116</v>
      </c>
      <c r="EBO93" s="364" t="s">
        <v>116</v>
      </c>
      <c r="EBP93" s="364" t="s">
        <v>116</v>
      </c>
      <c r="EBQ93" s="364" t="s">
        <v>116</v>
      </c>
      <c r="EBR93" s="364" t="s">
        <v>116</v>
      </c>
      <c r="EBS93" s="364" t="s">
        <v>116</v>
      </c>
      <c r="EBT93" s="364" t="s">
        <v>116</v>
      </c>
      <c r="EBU93" s="364" t="s">
        <v>116</v>
      </c>
      <c r="EBV93" s="364" t="s">
        <v>116</v>
      </c>
      <c r="EBW93" s="364" t="s">
        <v>116</v>
      </c>
      <c r="EBX93" s="364" t="s">
        <v>116</v>
      </c>
      <c r="EBY93" s="364" t="s">
        <v>116</v>
      </c>
      <c r="EBZ93" s="364" t="s">
        <v>116</v>
      </c>
      <c r="ECA93" s="364" t="s">
        <v>116</v>
      </c>
      <c r="ECB93" s="364" t="s">
        <v>116</v>
      </c>
      <c r="ECC93" s="364" t="s">
        <v>116</v>
      </c>
      <c r="ECD93" s="364" t="s">
        <v>116</v>
      </c>
      <c r="ECE93" s="364" t="s">
        <v>116</v>
      </c>
      <c r="ECF93" s="364" t="s">
        <v>116</v>
      </c>
      <c r="ECG93" s="364" t="s">
        <v>116</v>
      </c>
      <c r="ECH93" s="364" t="s">
        <v>116</v>
      </c>
      <c r="ECI93" s="364" t="s">
        <v>116</v>
      </c>
      <c r="ECJ93" s="364" t="s">
        <v>116</v>
      </c>
      <c r="ECK93" s="364" t="s">
        <v>116</v>
      </c>
      <c r="ECL93" s="364" t="s">
        <v>116</v>
      </c>
      <c r="ECM93" s="364" t="s">
        <v>116</v>
      </c>
      <c r="ECN93" s="364" t="s">
        <v>116</v>
      </c>
      <c r="ECO93" s="364" t="s">
        <v>116</v>
      </c>
      <c r="ECP93" s="364" t="s">
        <v>116</v>
      </c>
      <c r="ECQ93" s="364" t="s">
        <v>116</v>
      </c>
      <c r="ECR93" s="364" t="s">
        <v>116</v>
      </c>
      <c r="ECS93" s="364" t="s">
        <v>116</v>
      </c>
      <c r="ECT93" s="364" t="s">
        <v>116</v>
      </c>
      <c r="ECU93" s="364" t="s">
        <v>116</v>
      </c>
      <c r="ECV93" s="364" t="s">
        <v>116</v>
      </c>
      <c r="ECW93" s="364" t="s">
        <v>116</v>
      </c>
      <c r="ECX93" s="364" t="s">
        <v>116</v>
      </c>
      <c r="ECY93" s="364" t="s">
        <v>116</v>
      </c>
      <c r="ECZ93" s="364" t="s">
        <v>116</v>
      </c>
      <c r="EDA93" s="364" t="s">
        <v>116</v>
      </c>
      <c r="EDB93" s="364" t="s">
        <v>116</v>
      </c>
      <c r="EDC93" s="364" t="s">
        <v>116</v>
      </c>
      <c r="EDD93" s="364" t="s">
        <v>116</v>
      </c>
      <c r="EDE93" s="364" t="s">
        <v>116</v>
      </c>
      <c r="EDF93" s="364" t="s">
        <v>116</v>
      </c>
      <c r="EDG93" s="364" t="s">
        <v>116</v>
      </c>
      <c r="EDH93" s="364" t="s">
        <v>116</v>
      </c>
      <c r="EDI93" s="364" t="s">
        <v>116</v>
      </c>
      <c r="EDJ93" s="364" t="s">
        <v>116</v>
      </c>
      <c r="EDK93" s="364" t="s">
        <v>116</v>
      </c>
      <c r="EDL93" s="364" t="s">
        <v>116</v>
      </c>
      <c r="EDM93" s="364" t="s">
        <v>116</v>
      </c>
      <c r="EDN93" s="364" t="s">
        <v>116</v>
      </c>
      <c r="EDO93" s="364" t="s">
        <v>116</v>
      </c>
      <c r="EDP93" s="364" t="s">
        <v>116</v>
      </c>
      <c r="EDQ93" s="364" t="s">
        <v>116</v>
      </c>
      <c r="EDR93" s="364" t="s">
        <v>116</v>
      </c>
      <c r="EDS93" s="364" t="s">
        <v>116</v>
      </c>
      <c r="EDT93" s="364" t="s">
        <v>116</v>
      </c>
      <c r="EDU93" s="364" t="s">
        <v>116</v>
      </c>
      <c r="EDV93" s="364" t="s">
        <v>116</v>
      </c>
      <c r="EDW93" s="364" t="s">
        <v>116</v>
      </c>
      <c r="EDX93" s="364" t="s">
        <v>116</v>
      </c>
      <c r="EDY93" s="364" t="s">
        <v>116</v>
      </c>
      <c r="EDZ93" s="364" t="s">
        <v>116</v>
      </c>
      <c r="EEA93" s="364" t="s">
        <v>116</v>
      </c>
      <c r="EEB93" s="364" t="s">
        <v>116</v>
      </c>
      <c r="EEC93" s="364" t="s">
        <v>116</v>
      </c>
      <c r="EED93" s="364" t="s">
        <v>116</v>
      </c>
      <c r="EEE93" s="364" t="s">
        <v>116</v>
      </c>
      <c r="EEF93" s="364" t="s">
        <v>116</v>
      </c>
      <c r="EEG93" s="364" t="s">
        <v>116</v>
      </c>
      <c r="EEH93" s="364" t="s">
        <v>116</v>
      </c>
      <c r="EEI93" s="364" t="s">
        <v>116</v>
      </c>
      <c r="EEJ93" s="364" t="s">
        <v>116</v>
      </c>
      <c r="EEK93" s="364" t="s">
        <v>116</v>
      </c>
      <c r="EEL93" s="364" t="s">
        <v>116</v>
      </c>
      <c r="EEM93" s="364" t="s">
        <v>116</v>
      </c>
      <c r="EEN93" s="364" t="s">
        <v>116</v>
      </c>
      <c r="EEO93" s="364" t="s">
        <v>116</v>
      </c>
      <c r="EEP93" s="364" t="s">
        <v>116</v>
      </c>
      <c r="EEQ93" s="364" t="s">
        <v>116</v>
      </c>
      <c r="EER93" s="364" t="s">
        <v>116</v>
      </c>
      <c r="EES93" s="364" t="s">
        <v>116</v>
      </c>
      <c r="EET93" s="364" t="s">
        <v>116</v>
      </c>
      <c r="EEU93" s="364" t="s">
        <v>116</v>
      </c>
      <c r="EEV93" s="364" t="s">
        <v>116</v>
      </c>
      <c r="EEW93" s="364" t="s">
        <v>116</v>
      </c>
      <c r="EEX93" s="364" t="s">
        <v>116</v>
      </c>
      <c r="EEY93" s="364" t="s">
        <v>116</v>
      </c>
      <c r="EEZ93" s="364" t="s">
        <v>116</v>
      </c>
      <c r="EFA93" s="364" t="s">
        <v>116</v>
      </c>
      <c r="EFB93" s="364" t="s">
        <v>116</v>
      </c>
      <c r="EFC93" s="364" t="s">
        <v>116</v>
      </c>
      <c r="EFD93" s="364" t="s">
        <v>116</v>
      </c>
      <c r="EFE93" s="364" t="s">
        <v>116</v>
      </c>
      <c r="EFF93" s="364" t="s">
        <v>116</v>
      </c>
      <c r="EFG93" s="364" t="s">
        <v>116</v>
      </c>
      <c r="EFH93" s="364" t="s">
        <v>116</v>
      </c>
      <c r="EFI93" s="364" t="s">
        <v>116</v>
      </c>
      <c r="EFJ93" s="364" t="s">
        <v>116</v>
      </c>
      <c r="EFK93" s="364" t="s">
        <v>116</v>
      </c>
      <c r="EFL93" s="364" t="s">
        <v>116</v>
      </c>
      <c r="EFM93" s="364" t="s">
        <v>116</v>
      </c>
      <c r="EFN93" s="364" t="s">
        <v>116</v>
      </c>
      <c r="EFO93" s="364" t="s">
        <v>116</v>
      </c>
      <c r="EFP93" s="364" t="s">
        <v>116</v>
      </c>
      <c r="EFQ93" s="364" t="s">
        <v>116</v>
      </c>
      <c r="EFR93" s="364" t="s">
        <v>116</v>
      </c>
      <c r="EFS93" s="364" t="s">
        <v>116</v>
      </c>
      <c r="EFT93" s="364" t="s">
        <v>116</v>
      </c>
      <c r="EFU93" s="364" t="s">
        <v>116</v>
      </c>
      <c r="EFV93" s="364" t="s">
        <v>116</v>
      </c>
      <c r="EFW93" s="364" t="s">
        <v>116</v>
      </c>
      <c r="EFX93" s="364" t="s">
        <v>116</v>
      </c>
      <c r="EFY93" s="364" t="s">
        <v>116</v>
      </c>
      <c r="EFZ93" s="364" t="s">
        <v>116</v>
      </c>
      <c r="EGA93" s="364" t="s">
        <v>116</v>
      </c>
      <c r="EGB93" s="364" t="s">
        <v>116</v>
      </c>
      <c r="EGC93" s="364" t="s">
        <v>116</v>
      </c>
      <c r="EGD93" s="364" t="s">
        <v>116</v>
      </c>
      <c r="EGE93" s="364" t="s">
        <v>116</v>
      </c>
      <c r="EGF93" s="364" t="s">
        <v>116</v>
      </c>
      <c r="EGG93" s="364" t="s">
        <v>116</v>
      </c>
      <c r="EGH93" s="364" t="s">
        <v>116</v>
      </c>
      <c r="EGI93" s="364" t="s">
        <v>116</v>
      </c>
      <c r="EGJ93" s="364" t="s">
        <v>116</v>
      </c>
      <c r="EGK93" s="364" t="s">
        <v>116</v>
      </c>
      <c r="EGL93" s="364" t="s">
        <v>116</v>
      </c>
      <c r="EGM93" s="364" t="s">
        <v>116</v>
      </c>
      <c r="EGN93" s="364" t="s">
        <v>116</v>
      </c>
      <c r="EGO93" s="364" t="s">
        <v>116</v>
      </c>
      <c r="EGP93" s="364" t="s">
        <v>116</v>
      </c>
      <c r="EGQ93" s="364" t="s">
        <v>116</v>
      </c>
      <c r="EGR93" s="364" t="s">
        <v>116</v>
      </c>
      <c r="EGS93" s="364" t="s">
        <v>116</v>
      </c>
      <c r="EGT93" s="364" t="s">
        <v>116</v>
      </c>
      <c r="EGU93" s="364" t="s">
        <v>116</v>
      </c>
      <c r="EGV93" s="364" t="s">
        <v>116</v>
      </c>
      <c r="EGW93" s="364" t="s">
        <v>116</v>
      </c>
      <c r="EGX93" s="364" t="s">
        <v>116</v>
      </c>
      <c r="EGY93" s="364" t="s">
        <v>116</v>
      </c>
      <c r="EGZ93" s="364" t="s">
        <v>116</v>
      </c>
      <c r="EHA93" s="364" t="s">
        <v>116</v>
      </c>
      <c r="EHB93" s="364" t="s">
        <v>116</v>
      </c>
      <c r="EHC93" s="364" t="s">
        <v>116</v>
      </c>
      <c r="EHD93" s="364" t="s">
        <v>116</v>
      </c>
      <c r="EHE93" s="364" t="s">
        <v>116</v>
      </c>
      <c r="EHF93" s="364" t="s">
        <v>116</v>
      </c>
      <c r="EHG93" s="364" t="s">
        <v>116</v>
      </c>
      <c r="EHH93" s="364" t="s">
        <v>116</v>
      </c>
      <c r="EHI93" s="364" t="s">
        <v>116</v>
      </c>
      <c r="EHJ93" s="364" t="s">
        <v>116</v>
      </c>
      <c r="EHK93" s="364" t="s">
        <v>116</v>
      </c>
      <c r="EHL93" s="364" t="s">
        <v>116</v>
      </c>
      <c r="EHM93" s="364" t="s">
        <v>116</v>
      </c>
      <c r="EHN93" s="364" t="s">
        <v>116</v>
      </c>
      <c r="EHO93" s="364" t="s">
        <v>116</v>
      </c>
      <c r="EHP93" s="364" t="s">
        <v>116</v>
      </c>
      <c r="EHQ93" s="364" t="s">
        <v>116</v>
      </c>
      <c r="EHR93" s="364" t="s">
        <v>116</v>
      </c>
      <c r="EHS93" s="364" t="s">
        <v>116</v>
      </c>
      <c r="EHT93" s="364" t="s">
        <v>116</v>
      </c>
      <c r="EHU93" s="364" t="s">
        <v>116</v>
      </c>
      <c r="EHV93" s="364" t="s">
        <v>116</v>
      </c>
      <c r="EHW93" s="364" t="s">
        <v>116</v>
      </c>
      <c r="EHX93" s="364" t="s">
        <v>116</v>
      </c>
      <c r="EHY93" s="364" t="s">
        <v>116</v>
      </c>
      <c r="EHZ93" s="364" t="s">
        <v>116</v>
      </c>
      <c r="EIA93" s="364" t="s">
        <v>116</v>
      </c>
      <c r="EIB93" s="364" t="s">
        <v>116</v>
      </c>
      <c r="EIC93" s="364" t="s">
        <v>116</v>
      </c>
      <c r="EID93" s="364" t="s">
        <v>116</v>
      </c>
      <c r="EIE93" s="364" t="s">
        <v>116</v>
      </c>
      <c r="EIF93" s="364" t="s">
        <v>116</v>
      </c>
      <c r="EIG93" s="364" t="s">
        <v>116</v>
      </c>
      <c r="EIH93" s="364" t="s">
        <v>116</v>
      </c>
      <c r="EII93" s="364" t="s">
        <v>116</v>
      </c>
      <c r="EIJ93" s="364" t="s">
        <v>116</v>
      </c>
      <c r="EIK93" s="364" t="s">
        <v>116</v>
      </c>
      <c r="EIL93" s="364" t="s">
        <v>116</v>
      </c>
      <c r="EIM93" s="364" t="s">
        <v>116</v>
      </c>
      <c r="EIN93" s="364" t="s">
        <v>116</v>
      </c>
      <c r="EIO93" s="364" t="s">
        <v>116</v>
      </c>
      <c r="EIP93" s="364" t="s">
        <v>116</v>
      </c>
      <c r="EIQ93" s="364" t="s">
        <v>116</v>
      </c>
      <c r="EIR93" s="364" t="s">
        <v>116</v>
      </c>
      <c r="EIS93" s="364" t="s">
        <v>116</v>
      </c>
      <c r="EIT93" s="364" t="s">
        <v>116</v>
      </c>
      <c r="EIU93" s="364" t="s">
        <v>116</v>
      </c>
      <c r="EIV93" s="364" t="s">
        <v>116</v>
      </c>
      <c r="EIW93" s="364" t="s">
        <v>116</v>
      </c>
      <c r="EIX93" s="364" t="s">
        <v>116</v>
      </c>
      <c r="EIY93" s="364" t="s">
        <v>116</v>
      </c>
      <c r="EIZ93" s="364" t="s">
        <v>116</v>
      </c>
      <c r="EJA93" s="364" t="s">
        <v>116</v>
      </c>
      <c r="EJB93" s="364" t="s">
        <v>116</v>
      </c>
      <c r="EJC93" s="364" t="s">
        <v>116</v>
      </c>
      <c r="EJD93" s="364" t="s">
        <v>116</v>
      </c>
      <c r="EJE93" s="364" t="s">
        <v>116</v>
      </c>
      <c r="EJF93" s="364" t="s">
        <v>116</v>
      </c>
      <c r="EJG93" s="364" t="s">
        <v>116</v>
      </c>
      <c r="EJH93" s="364" t="s">
        <v>116</v>
      </c>
      <c r="EJI93" s="364" t="s">
        <v>116</v>
      </c>
      <c r="EJJ93" s="364" t="s">
        <v>116</v>
      </c>
      <c r="EJK93" s="364" t="s">
        <v>116</v>
      </c>
      <c r="EJL93" s="364" t="s">
        <v>116</v>
      </c>
      <c r="EJM93" s="364" t="s">
        <v>116</v>
      </c>
      <c r="EJN93" s="364" t="s">
        <v>116</v>
      </c>
      <c r="EJO93" s="364" t="s">
        <v>116</v>
      </c>
      <c r="EJP93" s="364" t="s">
        <v>116</v>
      </c>
      <c r="EJQ93" s="364" t="s">
        <v>116</v>
      </c>
      <c r="EJR93" s="364" t="s">
        <v>116</v>
      </c>
      <c r="EJS93" s="364" t="s">
        <v>116</v>
      </c>
      <c r="EJT93" s="364" t="s">
        <v>116</v>
      </c>
      <c r="EJU93" s="364" t="s">
        <v>116</v>
      </c>
      <c r="EJV93" s="364" t="s">
        <v>116</v>
      </c>
      <c r="EJW93" s="364" t="s">
        <v>116</v>
      </c>
      <c r="EJX93" s="364" t="s">
        <v>116</v>
      </c>
      <c r="EJY93" s="364" t="s">
        <v>116</v>
      </c>
      <c r="EJZ93" s="364" t="s">
        <v>116</v>
      </c>
      <c r="EKA93" s="364" t="s">
        <v>116</v>
      </c>
      <c r="EKB93" s="364" t="s">
        <v>116</v>
      </c>
      <c r="EKC93" s="364" t="s">
        <v>116</v>
      </c>
      <c r="EKD93" s="364" t="s">
        <v>116</v>
      </c>
      <c r="EKE93" s="364" t="s">
        <v>116</v>
      </c>
      <c r="EKF93" s="364" t="s">
        <v>116</v>
      </c>
      <c r="EKG93" s="364" t="s">
        <v>116</v>
      </c>
      <c r="EKH93" s="364" t="s">
        <v>116</v>
      </c>
      <c r="EKI93" s="364" t="s">
        <v>116</v>
      </c>
      <c r="EKJ93" s="364" t="s">
        <v>116</v>
      </c>
      <c r="EKK93" s="364" t="s">
        <v>116</v>
      </c>
      <c r="EKL93" s="364" t="s">
        <v>116</v>
      </c>
      <c r="EKM93" s="364" t="s">
        <v>116</v>
      </c>
      <c r="EKN93" s="364" t="s">
        <v>116</v>
      </c>
      <c r="EKO93" s="364" t="s">
        <v>116</v>
      </c>
      <c r="EKP93" s="364" t="s">
        <v>116</v>
      </c>
      <c r="EKQ93" s="364" t="s">
        <v>116</v>
      </c>
      <c r="EKR93" s="364" t="s">
        <v>116</v>
      </c>
      <c r="EKS93" s="364" t="s">
        <v>116</v>
      </c>
      <c r="EKT93" s="364" t="s">
        <v>116</v>
      </c>
      <c r="EKU93" s="364" t="s">
        <v>116</v>
      </c>
      <c r="EKV93" s="364" t="s">
        <v>116</v>
      </c>
      <c r="EKW93" s="364" t="s">
        <v>116</v>
      </c>
      <c r="EKX93" s="364" t="s">
        <v>116</v>
      </c>
      <c r="EKY93" s="364" t="s">
        <v>116</v>
      </c>
      <c r="EKZ93" s="364" t="s">
        <v>116</v>
      </c>
      <c r="ELA93" s="364" t="s">
        <v>116</v>
      </c>
      <c r="ELB93" s="364" t="s">
        <v>116</v>
      </c>
      <c r="ELC93" s="364" t="s">
        <v>116</v>
      </c>
      <c r="ELD93" s="364" t="s">
        <v>116</v>
      </c>
      <c r="ELE93" s="364" t="s">
        <v>116</v>
      </c>
      <c r="ELF93" s="364" t="s">
        <v>116</v>
      </c>
      <c r="ELG93" s="364" t="s">
        <v>116</v>
      </c>
      <c r="ELH93" s="364" t="s">
        <v>116</v>
      </c>
      <c r="ELI93" s="364" t="s">
        <v>116</v>
      </c>
      <c r="ELJ93" s="364" t="s">
        <v>116</v>
      </c>
      <c r="ELK93" s="364" t="s">
        <v>116</v>
      </c>
      <c r="ELL93" s="364" t="s">
        <v>116</v>
      </c>
      <c r="ELM93" s="364" t="s">
        <v>116</v>
      </c>
      <c r="ELN93" s="364" t="s">
        <v>116</v>
      </c>
      <c r="ELO93" s="364" t="s">
        <v>116</v>
      </c>
      <c r="ELP93" s="364" t="s">
        <v>116</v>
      </c>
      <c r="ELQ93" s="364" t="s">
        <v>116</v>
      </c>
      <c r="ELR93" s="364" t="s">
        <v>116</v>
      </c>
      <c r="ELS93" s="364" t="s">
        <v>116</v>
      </c>
      <c r="ELT93" s="364" t="s">
        <v>116</v>
      </c>
      <c r="ELU93" s="364" t="s">
        <v>116</v>
      </c>
      <c r="ELV93" s="364" t="s">
        <v>116</v>
      </c>
      <c r="ELW93" s="364" t="s">
        <v>116</v>
      </c>
      <c r="ELX93" s="364" t="s">
        <v>116</v>
      </c>
      <c r="ELY93" s="364" t="s">
        <v>116</v>
      </c>
      <c r="ELZ93" s="364" t="s">
        <v>116</v>
      </c>
      <c r="EMA93" s="364" t="s">
        <v>116</v>
      </c>
      <c r="EMB93" s="364" t="s">
        <v>116</v>
      </c>
      <c r="EMC93" s="364" t="s">
        <v>116</v>
      </c>
      <c r="EMD93" s="364" t="s">
        <v>116</v>
      </c>
      <c r="EME93" s="364" t="s">
        <v>116</v>
      </c>
      <c r="EMF93" s="364" t="s">
        <v>116</v>
      </c>
      <c r="EMG93" s="364" t="s">
        <v>116</v>
      </c>
      <c r="EMH93" s="364" t="s">
        <v>116</v>
      </c>
      <c r="EMI93" s="364" t="s">
        <v>116</v>
      </c>
      <c r="EMJ93" s="364" t="s">
        <v>116</v>
      </c>
      <c r="EMK93" s="364" t="s">
        <v>116</v>
      </c>
      <c r="EML93" s="364" t="s">
        <v>116</v>
      </c>
      <c r="EMM93" s="364" t="s">
        <v>116</v>
      </c>
      <c r="EMN93" s="364" t="s">
        <v>116</v>
      </c>
      <c r="EMO93" s="364" t="s">
        <v>116</v>
      </c>
      <c r="EMP93" s="364" t="s">
        <v>116</v>
      </c>
      <c r="EMQ93" s="364" t="s">
        <v>116</v>
      </c>
      <c r="EMR93" s="364" t="s">
        <v>116</v>
      </c>
      <c r="EMS93" s="364" t="s">
        <v>116</v>
      </c>
      <c r="EMT93" s="364" t="s">
        <v>116</v>
      </c>
      <c r="EMU93" s="364" t="s">
        <v>116</v>
      </c>
      <c r="EMV93" s="364" t="s">
        <v>116</v>
      </c>
      <c r="EMW93" s="364" t="s">
        <v>116</v>
      </c>
      <c r="EMX93" s="364" t="s">
        <v>116</v>
      </c>
      <c r="EMY93" s="364" t="s">
        <v>116</v>
      </c>
      <c r="EMZ93" s="364" t="s">
        <v>116</v>
      </c>
      <c r="ENA93" s="364" t="s">
        <v>116</v>
      </c>
      <c r="ENB93" s="364" t="s">
        <v>116</v>
      </c>
      <c r="ENC93" s="364" t="s">
        <v>116</v>
      </c>
      <c r="END93" s="364" t="s">
        <v>116</v>
      </c>
      <c r="ENE93" s="364" t="s">
        <v>116</v>
      </c>
      <c r="ENF93" s="364" t="s">
        <v>116</v>
      </c>
      <c r="ENG93" s="364" t="s">
        <v>116</v>
      </c>
      <c r="ENH93" s="364" t="s">
        <v>116</v>
      </c>
      <c r="ENI93" s="364" t="s">
        <v>116</v>
      </c>
      <c r="ENJ93" s="364" t="s">
        <v>116</v>
      </c>
      <c r="ENK93" s="364" t="s">
        <v>116</v>
      </c>
      <c r="ENL93" s="364" t="s">
        <v>116</v>
      </c>
      <c r="ENM93" s="364" t="s">
        <v>116</v>
      </c>
      <c r="ENN93" s="364" t="s">
        <v>116</v>
      </c>
      <c r="ENO93" s="364" t="s">
        <v>116</v>
      </c>
      <c r="ENP93" s="364" t="s">
        <v>116</v>
      </c>
      <c r="ENQ93" s="364" t="s">
        <v>116</v>
      </c>
      <c r="ENR93" s="364" t="s">
        <v>116</v>
      </c>
      <c r="ENS93" s="364" t="s">
        <v>116</v>
      </c>
      <c r="ENT93" s="364" t="s">
        <v>116</v>
      </c>
      <c r="ENU93" s="364" t="s">
        <v>116</v>
      </c>
      <c r="ENV93" s="364" t="s">
        <v>116</v>
      </c>
      <c r="ENW93" s="364" t="s">
        <v>116</v>
      </c>
      <c r="ENX93" s="364" t="s">
        <v>116</v>
      </c>
      <c r="ENY93" s="364" t="s">
        <v>116</v>
      </c>
      <c r="ENZ93" s="364" t="s">
        <v>116</v>
      </c>
      <c r="EOA93" s="364" t="s">
        <v>116</v>
      </c>
      <c r="EOB93" s="364" t="s">
        <v>116</v>
      </c>
      <c r="EOC93" s="364" t="s">
        <v>116</v>
      </c>
      <c r="EOD93" s="364" t="s">
        <v>116</v>
      </c>
      <c r="EOE93" s="364" t="s">
        <v>116</v>
      </c>
      <c r="EOF93" s="364" t="s">
        <v>116</v>
      </c>
      <c r="EOG93" s="364" t="s">
        <v>116</v>
      </c>
      <c r="EOH93" s="364" t="s">
        <v>116</v>
      </c>
      <c r="EOI93" s="364" t="s">
        <v>116</v>
      </c>
      <c r="EOJ93" s="364" t="s">
        <v>116</v>
      </c>
      <c r="EOK93" s="364" t="s">
        <v>116</v>
      </c>
      <c r="EOL93" s="364" t="s">
        <v>116</v>
      </c>
      <c r="EOM93" s="364" t="s">
        <v>116</v>
      </c>
      <c r="EON93" s="364" t="s">
        <v>116</v>
      </c>
      <c r="EOO93" s="364" t="s">
        <v>116</v>
      </c>
      <c r="EOP93" s="364" t="s">
        <v>116</v>
      </c>
      <c r="EOQ93" s="364" t="s">
        <v>116</v>
      </c>
      <c r="EOR93" s="364" t="s">
        <v>116</v>
      </c>
      <c r="EOS93" s="364" t="s">
        <v>116</v>
      </c>
      <c r="EOT93" s="364" t="s">
        <v>116</v>
      </c>
      <c r="EOU93" s="364" t="s">
        <v>116</v>
      </c>
      <c r="EOV93" s="364" t="s">
        <v>116</v>
      </c>
      <c r="EOW93" s="364" t="s">
        <v>116</v>
      </c>
      <c r="EOX93" s="364" t="s">
        <v>116</v>
      </c>
      <c r="EOY93" s="364" t="s">
        <v>116</v>
      </c>
      <c r="EOZ93" s="364" t="s">
        <v>116</v>
      </c>
      <c r="EPA93" s="364" t="s">
        <v>116</v>
      </c>
      <c r="EPB93" s="364" t="s">
        <v>116</v>
      </c>
      <c r="EPC93" s="364" t="s">
        <v>116</v>
      </c>
      <c r="EPD93" s="364" t="s">
        <v>116</v>
      </c>
      <c r="EPE93" s="364" t="s">
        <v>116</v>
      </c>
      <c r="EPF93" s="364" t="s">
        <v>116</v>
      </c>
      <c r="EPG93" s="364" t="s">
        <v>116</v>
      </c>
      <c r="EPH93" s="364" t="s">
        <v>116</v>
      </c>
      <c r="EPI93" s="364" t="s">
        <v>116</v>
      </c>
      <c r="EPJ93" s="364" t="s">
        <v>116</v>
      </c>
      <c r="EPK93" s="364" t="s">
        <v>116</v>
      </c>
      <c r="EPL93" s="364" t="s">
        <v>116</v>
      </c>
      <c r="EPM93" s="364" t="s">
        <v>116</v>
      </c>
      <c r="EPN93" s="364" t="s">
        <v>116</v>
      </c>
      <c r="EPO93" s="364" t="s">
        <v>116</v>
      </c>
      <c r="EPP93" s="364" t="s">
        <v>116</v>
      </c>
      <c r="EPQ93" s="364" t="s">
        <v>116</v>
      </c>
      <c r="EPR93" s="364" t="s">
        <v>116</v>
      </c>
      <c r="EPS93" s="364" t="s">
        <v>116</v>
      </c>
      <c r="EPT93" s="364" t="s">
        <v>116</v>
      </c>
      <c r="EPU93" s="364" t="s">
        <v>116</v>
      </c>
      <c r="EPV93" s="364" t="s">
        <v>116</v>
      </c>
      <c r="EPW93" s="364" t="s">
        <v>116</v>
      </c>
      <c r="EPX93" s="364" t="s">
        <v>116</v>
      </c>
      <c r="EPY93" s="364" t="s">
        <v>116</v>
      </c>
      <c r="EPZ93" s="364" t="s">
        <v>116</v>
      </c>
      <c r="EQA93" s="364" t="s">
        <v>116</v>
      </c>
      <c r="EQB93" s="364" t="s">
        <v>116</v>
      </c>
      <c r="EQC93" s="364" t="s">
        <v>116</v>
      </c>
      <c r="EQD93" s="364" t="s">
        <v>116</v>
      </c>
      <c r="EQE93" s="364" t="s">
        <v>116</v>
      </c>
      <c r="EQF93" s="364" t="s">
        <v>116</v>
      </c>
      <c r="EQG93" s="364" t="s">
        <v>116</v>
      </c>
      <c r="EQH93" s="364" t="s">
        <v>116</v>
      </c>
      <c r="EQI93" s="364" t="s">
        <v>116</v>
      </c>
      <c r="EQJ93" s="364" t="s">
        <v>116</v>
      </c>
      <c r="EQK93" s="364" t="s">
        <v>116</v>
      </c>
      <c r="EQL93" s="364" t="s">
        <v>116</v>
      </c>
      <c r="EQM93" s="364" t="s">
        <v>116</v>
      </c>
      <c r="EQN93" s="364" t="s">
        <v>116</v>
      </c>
      <c r="EQO93" s="364" t="s">
        <v>116</v>
      </c>
      <c r="EQP93" s="364" t="s">
        <v>116</v>
      </c>
      <c r="EQQ93" s="364" t="s">
        <v>116</v>
      </c>
      <c r="EQR93" s="364" t="s">
        <v>116</v>
      </c>
      <c r="EQS93" s="364" t="s">
        <v>116</v>
      </c>
      <c r="EQT93" s="364" t="s">
        <v>116</v>
      </c>
      <c r="EQU93" s="364" t="s">
        <v>116</v>
      </c>
      <c r="EQV93" s="364" t="s">
        <v>116</v>
      </c>
      <c r="EQW93" s="364" t="s">
        <v>116</v>
      </c>
      <c r="EQX93" s="364" t="s">
        <v>116</v>
      </c>
      <c r="EQY93" s="364" t="s">
        <v>116</v>
      </c>
      <c r="EQZ93" s="364" t="s">
        <v>116</v>
      </c>
      <c r="ERA93" s="364" t="s">
        <v>116</v>
      </c>
      <c r="ERB93" s="364" t="s">
        <v>116</v>
      </c>
      <c r="ERC93" s="364" t="s">
        <v>116</v>
      </c>
      <c r="ERD93" s="364" t="s">
        <v>116</v>
      </c>
      <c r="ERE93" s="364" t="s">
        <v>116</v>
      </c>
      <c r="ERF93" s="364" t="s">
        <v>116</v>
      </c>
      <c r="ERG93" s="364" t="s">
        <v>116</v>
      </c>
      <c r="ERH93" s="364" t="s">
        <v>116</v>
      </c>
      <c r="ERI93" s="364" t="s">
        <v>116</v>
      </c>
      <c r="ERJ93" s="364" t="s">
        <v>116</v>
      </c>
      <c r="ERK93" s="364" t="s">
        <v>116</v>
      </c>
      <c r="ERL93" s="364" t="s">
        <v>116</v>
      </c>
      <c r="ERM93" s="364" t="s">
        <v>116</v>
      </c>
      <c r="ERN93" s="364" t="s">
        <v>116</v>
      </c>
      <c r="ERO93" s="364" t="s">
        <v>116</v>
      </c>
      <c r="ERP93" s="364" t="s">
        <v>116</v>
      </c>
      <c r="ERQ93" s="364" t="s">
        <v>116</v>
      </c>
      <c r="ERR93" s="364" t="s">
        <v>116</v>
      </c>
      <c r="ERS93" s="364" t="s">
        <v>116</v>
      </c>
      <c r="ERT93" s="364" t="s">
        <v>116</v>
      </c>
      <c r="ERU93" s="364" t="s">
        <v>116</v>
      </c>
      <c r="ERV93" s="364" t="s">
        <v>116</v>
      </c>
      <c r="ERW93" s="364" t="s">
        <v>116</v>
      </c>
      <c r="ERX93" s="364" t="s">
        <v>116</v>
      </c>
      <c r="ERY93" s="364" t="s">
        <v>116</v>
      </c>
      <c r="ERZ93" s="364" t="s">
        <v>116</v>
      </c>
      <c r="ESA93" s="364" t="s">
        <v>116</v>
      </c>
      <c r="ESB93" s="364" t="s">
        <v>116</v>
      </c>
      <c r="ESC93" s="364" t="s">
        <v>116</v>
      </c>
      <c r="ESD93" s="364" t="s">
        <v>116</v>
      </c>
      <c r="ESE93" s="364" t="s">
        <v>116</v>
      </c>
      <c r="ESF93" s="364" t="s">
        <v>116</v>
      </c>
      <c r="ESG93" s="364" t="s">
        <v>116</v>
      </c>
      <c r="ESH93" s="364" t="s">
        <v>116</v>
      </c>
      <c r="ESI93" s="364" t="s">
        <v>116</v>
      </c>
      <c r="ESJ93" s="364" t="s">
        <v>116</v>
      </c>
      <c r="ESK93" s="364" t="s">
        <v>116</v>
      </c>
      <c r="ESL93" s="364" t="s">
        <v>116</v>
      </c>
      <c r="ESM93" s="364" t="s">
        <v>116</v>
      </c>
      <c r="ESN93" s="364" t="s">
        <v>116</v>
      </c>
      <c r="ESO93" s="364" t="s">
        <v>116</v>
      </c>
      <c r="ESP93" s="364" t="s">
        <v>116</v>
      </c>
      <c r="ESQ93" s="364" t="s">
        <v>116</v>
      </c>
      <c r="ESR93" s="364" t="s">
        <v>116</v>
      </c>
      <c r="ESS93" s="364" t="s">
        <v>116</v>
      </c>
      <c r="EST93" s="364" t="s">
        <v>116</v>
      </c>
      <c r="ESU93" s="364" t="s">
        <v>116</v>
      </c>
      <c r="ESV93" s="364" t="s">
        <v>116</v>
      </c>
      <c r="ESW93" s="364" t="s">
        <v>116</v>
      </c>
      <c r="ESX93" s="364" t="s">
        <v>116</v>
      </c>
      <c r="ESY93" s="364" t="s">
        <v>116</v>
      </c>
      <c r="ESZ93" s="364" t="s">
        <v>116</v>
      </c>
      <c r="ETA93" s="364" t="s">
        <v>116</v>
      </c>
      <c r="ETB93" s="364" t="s">
        <v>116</v>
      </c>
      <c r="ETC93" s="364" t="s">
        <v>116</v>
      </c>
      <c r="ETD93" s="364" t="s">
        <v>116</v>
      </c>
      <c r="ETE93" s="364" t="s">
        <v>116</v>
      </c>
      <c r="ETF93" s="364" t="s">
        <v>116</v>
      </c>
      <c r="ETG93" s="364" t="s">
        <v>116</v>
      </c>
      <c r="ETH93" s="364" t="s">
        <v>116</v>
      </c>
      <c r="ETI93" s="364" t="s">
        <v>116</v>
      </c>
      <c r="ETJ93" s="364" t="s">
        <v>116</v>
      </c>
      <c r="ETK93" s="364" t="s">
        <v>116</v>
      </c>
      <c r="ETL93" s="364" t="s">
        <v>116</v>
      </c>
      <c r="ETM93" s="364" t="s">
        <v>116</v>
      </c>
      <c r="ETN93" s="364" t="s">
        <v>116</v>
      </c>
      <c r="ETO93" s="364" t="s">
        <v>116</v>
      </c>
      <c r="ETP93" s="364" t="s">
        <v>116</v>
      </c>
      <c r="ETQ93" s="364" t="s">
        <v>116</v>
      </c>
      <c r="ETR93" s="364" t="s">
        <v>116</v>
      </c>
      <c r="ETS93" s="364" t="s">
        <v>116</v>
      </c>
      <c r="ETT93" s="364" t="s">
        <v>116</v>
      </c>
      <c r="ETU93" s="364" t="s">
        <v>116</v>
      </c>
      <c r="ETV93" s="364" t="s">
        <v>116</v>
      </c>
      <c r="ETW93" s="364" t="s">
        <v>116</v>
      </c>
      <c r="ETX93" s="364" t="s">
        <v>116</v>
      </c>
      <c r="ETY93" s="364" t="s">
        <v>116</v>
      </c>
      <c r="ETZ93" s="364" t="s">
        <v>116</v>
      </c>
      <c r="EUA93" s="364" t="s">
        <v>116</v>
      </c>
      <c r="EUB93" s="364" t="s">
        <v>116</v>
      </c>
      <c r="EUC93" s="364" t="s">
        <v>116</v>
      </c>
      <c r="EUD93" s="364" t="s">
        <v>116</v>
      </c>
      <c r="EUE93" s="364" t="s">
        <v>116</v>
      </c>
      <c r="EUF93" s="364" t="s">
        <v>116</v>
      </c>
      <c r="EUG93" s="364" t="s">
        <v>116</v>
      </c>
      <c r="EUH93" s="364" t="s">
        <v>116</v>
      </c>
      <c r="EUI93" s="364" t="s">
        <v>116</v>
      </c>
      <c r="EUJ93" s="364" t="s">
        <v>116</v>
      </c>
      <c r="EUK93" s="364" t="s">
        <v>116</v>
      </c>
      <c r="EUL93" s="364" t="s">
        <v>116</v>
      </c>
      <c r="EUM93" s="364" t="s">
        <v>116</v>
      </c>
      <c r="EUN93" s="364" t="s">
        <v>116</v>
      </c>
      <c r="EUO93" s="364" t="s">
        <v>116</v>
      </c>
      <c r="EUP93" s="364" t="s">
        <v>116</v>
      </c>
      <c r="EUQ93" s="364" t="s">
        <v>116</v>
      </c>
      <c r="EUR93" s="364" t="s">
        <v>116</v>
      </c>
      <c r="EUS93" s="364" t="s">
        <v>116</v>
      </c>
      <c r="EUT93" s="364" t="s">
        <v>116</v>
      </c>
      <c r="EUU93" s="364" t="s">
        <v>116</v>
      </c>
      <c r="EUV93" s="364" t="s">
        <v>116</v>
      </c>
      <c r="EUW93" s="364" t="s">
        <v>116</v>
      </c>
      <c r="EUX93" s="364" t="s">
        <v>116</v>
      </c>
      <c r="EUY93" s="364" t="s">
        <v>116</v>
      </c>
      <c r="EUZ93" s="364" t="s">
        <v>116</v>
      </c>
      <c r="EVA93" s="364" t="s">
        <v>116</v>
      </c>
      <c r="EVB93" s="364" t="s">
        <v>116</v>
      </c>
      <c r="EVC93" s="364" t="s">
        <v>116</v>
      </c>
      <c r="EVD93" s="364" t="s">
        <v>116</v>
      </c>
      <c r="EVE93" s="364" t="s">
        <v>116</v>
      </c>
      <c r="EVF93" s="364" t="s">
        <v>116</v>
      </c>
      <c r="EVG93" s="364" t="s">
        <v>116</v>
      </c>
      <c r="EVH93" s="364" t="s">
        <v>116</v>
      </c>
      <c r="EVI93" s="364" t="s">
        <v>116</v>
      </c>
      <c r="EVJ93" s="364" t="s">
        <v>116</v>
      </c>
      <c r="EVK93" s="364" t="s">
        <v>116</v>
      </c>
      <c r="EVL93" s="364" t="s">
        <v>116</v>
      </c>
      <c r="EVM93" s="364" t="s">
        <v>116</v>
      </c>
      <c r="EVN93" s="364" t="s">
        <v>116</v>
      </c>
      <c r="EVO93" s="364" t="s">
        <v>116</v>
      </c>
      <c r="EVP93" s="364" t="s">
        <v>116</v>
      </c>
      <c r="EVQ93" s="364" t="s">
        <v>116</v>
      </c>
      <c r="EVR93" s="364" t="s">
        <v>116</v>
      </c>
      <c r="EVS93" s="364" t="s">
        <v>116</v>
      </c>
      <c r="EVT93" s="364" t="s">
        <v>116</v>
      </c>
      <c r="EVU93" s="364" t="s">
        <v>116</v>
      </c>
      <c r="EVV93" s="364" t="s">
        <v>116</v>
      </c>
      <c r="EVW93" s="364" t="s">
        <v>116</v>
      </c>
      <c r="EVX93" s="364" t="s">
        <v>116</v>
      </c>
      <c r="EVY93" s="364" t="s">
        <v>116</v>
      </c>
      <c r="EVZ93" s="364" t="s">
        <v>116</v>
      </c>
      <c r="EWA93" s="364" t="s">
        <v>116</v>
      </c>
      <c r="EWB93" s="364" t="s">
        <v>116</v>
      </c>
      <c r="EWC93" s="364" t="s">
        <v>116</v>
      </c>
      <c r="EWD93" s="364" t="s">
        <v>116</v>
      </c>
      <c r="EWE93" s="364" t="s">
        <v>116</v>
      </c>
      <c r="EWF93" s="364" t="s">
        <v>116</v>
      </c>
      <c r="EWG93" s="364" t="s">
        <v>116</v>
      </c>
      <c r="EWH93" s="364" t="s">
        <v>116</v>
      </c>
      <c r="EWI93" s="364" t="s">
        <v>116</v>
      </c>
      <c r="EWJ93" s="364" t="s">
        <v>116</v>
      </c>
      <c r="EWK93" s="364" t="s">
        <v>116</v>
      </c>
      <c r="EWL93" s="364" t="s">
        <v>116</v>
      </c>
      <c r="EWM93" s="364" t="s">
        <v>116</v>
      </c>
      <c r="EWN93" s="364" t="s">
        <v>116</v>
      </c>
      <c r="EWO93" s="364" t="s">
        <v>116</v>
      </c>
      <c r="EWP93" s="364" t="s">
        <v>116</v>
      </c>
      <c r="EWQ93" s="364" t="s">
        <v>116</v>
      </c>
      <c r="EWR93" s="364" t="s">
        <v>116</v>
      </c>
      <c r="EWS93" s="364" t="s">
        <v>116</v>
      </c>
      <c r="EWT93" s="364" t="s">
        <v>116</v>
      </c>
      <c r="EWU93" s="364" t="s">
        <v>116</v>
      </c>
      <c r="EWV93" s="364" t="s">
        <v>116</v>
      </c>
      <c r="EWW93" s="364" t="s">
        <v>116</v>
      </c>
      <c r="EWX93" s="364" t="s">
        <v>116</v>
      </c>
      <c r="EWY93" s="364" t="s">
        <v>116</v>
      </c>
      <c r="EWZ93" s="364" t="s">
        <v>116</v>
      </c>
      <c r="EXA93" s="364" t="s">
        <v>116</v>
      </c>
      <c r="EXB93" s="364" t="s">
        <v>116</v>
      </c>
      <c r="EXC93" s="364" t="s">
        <v>116</v>
      </c>
      <c r="EXD93" s="364" t="s">
        <v>116</v>
      </c>
      <c r="EXE93" s="364" t="s">
        <v>116</v>
      </c>
      <c r="EXF93" s="364" t="s">
        <v>116</v>
      </c>
      <c r="EXG93" s="364" t="s">
        <v>116</v>
      </c>
      <c r="EXH93" s="364" t="s">
        <v>116</v>
      </c>
      <c r="EXI93" s="364" t="s">
        <v>116</v>
      </c>
      <c r="EXJ93" s="364" t="s">
        <v>116</v>
      </c>
      <c r="EXK93" s="364" t="s">
        <v>116</v>
      </c>
      <c r="EXL93" s="364" t="s">
        <v>116</v>
      </c>
      <c r="EXM93" s="364" t="s">
        <v>116</v>
      </c>
      <c r="EXN93" s="364" t="s">
        <v>116</v>
      </c>
      <c r="EXO93" s="364" t="s">
        <v>116</v>
      </c>
      <c r="EXP93" s="364" t="s">
        <v>116</v>
      </c>
      <c r="EXQ93" s="364" t="s">
        <v>116</v>
      </c>
      <c r="EXR93" s="364" t="s">
        <v>116</v>
      </c>
      <c r="EXS93" s="364" t="s">
        <v>116</v>
      </c>
      <c r="EXT93" s="364" t="s">
        <v>116</v>
      </c>
      <c r="EXU93" s="364" t="s">
        <v>116</v>
      </c>
      <c r="EXV93" s="364" t="s">
        <v>116</v>
      </c>
      <c r="EXW93" s="364" t="s">
        <v>116</v>
      </c>
      <c r="EXX93" s="364" t="s">
        <v>116</v>
      </c>
      <c r="EXY93" s="364" t="s">
        <v>116</v>
      </c>
      <c r="EXZ93" s="364" t="s">
        <v>116</v>
      </c>
      <c r="EYA93" s="364" t="s">
        <v>116</v>
      </c>
      <c r="EYB93" s="364" t="s">
        <v>116</v>
      </c>
      <c r="EYC93" s="364" t="s">
        <v>116</v>
      </c>
      <c r="EYD93" s="364" t="s">
        <v>116</v>
      </c>
      <c r="EYE93" s="364" t="s">
        <v>116</v>
      </c>
      <c r="EYF93" s="364" t="s">
        <v>116</v>
      </c>
      <c r="EYG93" s="364" t="s">
        <v>116</v>
      </c>
      <c r="EYH93" s="364" t="s">
        <v>116</v>
      </c>
      <c r="EYI93" s="364" t="s">
        <v>116</v>
      </c>
      <c r="EYJ93" s="364" t="s">
        <v>116</v>
      </c>
      <c r="EYK93" s="364" t="s">
        <v>116</v>
      </c>
      <c r="EYL93" s="364" t="s">
        <v>116</v>
      </c>
      <c r="EYM93" s="364" t="s">
        <v>116</v>
      </c>
      <c r="EYN93" s="364" t="s">
        <v>116</v>
      </c>
      <c r="EYO93" s="364" t="s">
        <v>116</v>
      </c>
      <c r="EYP93" s="364" t="s">
        <v>116</v>
      </c>
      <c r="EYQ93" s="364" t="s">
        <v>116</v>
      </c>
      <c r="EYR93" s="364" t="s">
        <v>116</v>
      </c>
      <c r="EYS93" s="364" t="s">
        <v>116</v>
      </c>
      <c r="EYT93" s="364" t="s">
        <v>116</v>
      </c>
      <c r="EYU93" s="364" t="s">
        <v>116</v>
      </c>
      <c r="EYV93" s="364" t="s">
        <v>116</v>
      </c>
      <c r="EYW93" s="364" t="s">
        <v>116</v>
      </c>
      <c r="EYX93" s="364" t="s">
        <v>116</v>
      </c>
      <c r="EYY93" s="364" t="s">
        <v>116</v>
      </c>
      <c r="EYZ93" s="364" t="s">
        <v>116</v>
      </c>
      <c r="EZA93" s="364" t="s">
        <v>116</v>
      </c>
      <c r="EZB93" s="364" t="s">
        <v>116</v>
      </c>
      <c r="EZC93" s="364" t="s">
        <v>116</v>
      </c>
      <c r="EZD93" s="364" t="s">
        <v>116</v>
      </c>
      <c r="EZE93" s="364" t="s">
        <v>116</v>
      </c>
      <c r="EZF93" s="364" t="s">
        <v>116</v>
      </c>
      <c r="EZG93" s="364" t="s">
        <v>116</v>
      </c>
      <c r="EZH93" s="364" t="s">
        <v>116</v>
      </c>
      <c r="EZI93" s="364" t="s">
        <v>116</v>
      </c>
      <c r="EZJ93" s="364" t="s">
        <v>116</v>
      </c>
      <c r="EZK93" s="364" t="s">
        <v>116</v>
      </c>
      <c r="EZL93" s="364" t="s">
        <v>116</v>
      </c>
      <c r="EZM93" s="364" t="s">
        <v>116</v>
      </c>
      <c r="EZN93" s="364" t="s">
        <v>116</v>
      </c>
      <c r="EZO93" s="364" t="s">
        <v>116</v>
      </c>
      <c r="EZP93" s="364" t="s">
        <v>116</v>
      </c>
      <c r="EZQ93" s="364" t="s">
        <v>116</v>
      </c>
      <c r="EZR93" s="364" t="s">
        <v>116</v>
      </c>
      <c r="EZS93" s="364" t="s">
        <v>116</v>
      </c>
      <c r="EZT93" s="364" t="s">
        <v>116</v>
      </c>
      <c r="EZU93" s="364" t="s">
        <v>116</v>
      </c>
      <c r="EZV93" s="364" t="s">
        <v>116</v>
      </c>
      <c r="EZW93" s="364" t="s">
        <v>116</v>
      </c>
      <c r="EZX93" s="364" t="s">
        <v>116</v>
      </c>
      <c r="EZY93" s="364" t="s">
        <v>116</v>
      </c>
      <c r="EZZ93" s="364" t="s">
        <v>116</v>
      </c>
      <c r="FAA93" s="364" t="s">
        <v>116</v>
      </c>
      <c r="FAB93" s="364" t="s">
        <v>116</v>
      </c>
      <c r="FAC93" s="364" t="s">
        <v>116</v>
      </c>
      <c r="FAD93" s="364" t="s">
        <v>116</v>
      </c>
      <c r="FAE93" s="364" t="s">
        <v>116</v>
      </c>
      <c r="FAF93" s="364" t="s">
        <v>116</v>
      </c>
      <c r="FAG93" s="364" t="s">
        <v>116</v>
      </c>
      <c r="FAH93" s="364" t="s">
        <v>116</v>
      </c>
      <c r="FAI93" s="364" t="s">
        <v>116</v>
      </c>
      <c r="FAJ93" s="364" t="s">
        <v>116</v>
      </c>
      <c r="FAK93" s="364" t="s">
        <v>116</v>
      </c>
      <c r="FAL93" s="364" t="s">
        <v>116</v>
      </c>
      <c r="FAM93" s="364" t="s">
        <v>116</v>
      </c>
      <c r="FAN93" s="364" t="s">
        <v>116</v>
      </c>
      <c r="FAO93" s="364" t="s">
        <v>116</v>
      </c>
      <c r="FAP93" s="364" t="s">
        <v>116</v>
      </c>
      <c r="FAQ93" s="364" t="s">
        <v>116</v>
      </c>
      <c r="FAR93" s="364" t="s">
        <v>116</v>
      </c>
      <c r="FAS93" s="364" t="s">
        <v>116</v>
      </c>
      <c r="FAT93" s="364" t="s">
        <v>116</v>
      </c>
      <c r="FAU93" s="364" t="s">
        <v>116</v>
      </c>
      <c r="FAV93" s="364" t="s">
        <v>116</v>
      </c>
      <c r="FAW93" s="364" t="s">
        <v>116</v>
      </c>
      <c r="FAX93" s="364" t="s">
        <v>116</v>
      </c>
      <c r="FAY93" s="364" t="s">
        <v>116</v>
      </c>
      <c r="FAZ93" s="364" t="s">
        <v>116</v>
      </c>
      <c r="FBA93" s="364" t="s">
        <v>116</v>
      </c>
      <c r="FBB93" s="364" t="s">
        <v>116</v>
      </c>
      <c r="FBC93" s="364" t="s">
        <v>116</v>
      </c>
      <c r="FBD93" s="364" t="s">
        <v>116</v>
      </c>
      <c r="FBE93" s="364" t="s">
        <v>116</v>
      </c>
      <c r="FBF93" s="364" t="s">
        <v>116</v>
      </c>
      <c r="FBG93" s="364" t="s">
        <v>116</v>
      </c>
      <c r="FBH93" s="364" t="s">
        <v>116</v>
      </c>
      <c r="FBI93" s="364" t="s">
        <v>116</v>
      </c>
      <c r="FBJ93" s="364" t="s">
        <v>116</v>
      </c>
      <c r="FBK93" s="364" t="s">
        <v>116</v>
      </c>
      <c r="FBL93" s="364" t="s">
        <v>116</v>
      </c>
      <c r="FBM93" s="364" t="s">
        <v>116</v>
      </c>
      <c r="FBN93" s="364" t="s">
        <v>116</v>
      </c>
      <c r="FBO93" s="364" t="s">
        <v>116</v>
      </c>
      <c r="FBP93" s="364" t="s">
        <v>116</v>
      </c>
      <c r="FBQ93" s="364" t="s">
        <v>116</v>
      </c>
      <c r="FBR93" s="364" t="s">
        <v>116</v>
      </c>
      <c r="FBS93" s="364" t="s">
        <v>116</v>
      </c>
      <c r="FBT93" s="364" t="s">
        <v>116</v>
      </c>
      <c r="FBU93" s="364" t="s">
        <v>116</v>
      </c>
      <c r="FBV93" s="364" t="s">
        <v>116</v>
      </c>
      <c r="FBW93" s="364" t="s">
        <v>116</v>
      </c>
      <c r="FBX93" s="364" t="s">
        <v>116</v>
      </c>
      <c r="FBY93" s="364" t="s">
        <v>116</v>
      </c>
      <c r="FBZ93" s="364" t="s">
        <v>116</v>
      </c>
      <c r="FCA93" s="364" t="s">
        <v>116</v>
      </c>
      <c r="FCB93" s="364" t="s">
        <v>116</v>
      </c>
      <c r="FCC93" s="364" t="s">
        <v>116</v>
      </c>
      <c r="FCD93" s="364" t="s">
        <v>116</v>
      </c>
      <c r="FCE93" s="364" t="s">
        <v>116</v>
      </c>
      <c r="FCF93" s="364" t="s">
        <v>116</v>
      </c>
      <c r="FCG93" s="364" t="s">
        <v>116</v>
      </c>
      <c r="FCH93" s="364" t="s">
        <v>116</v>
      </c>
      <c r="FCI93" s="364" t="s">
        <v>116</v>
      </c>
      <c r="FCJ93" s="364" t="s">
        <v>116</v>
      </c>
      <c r="FCK93" s="364" t="s">
        <v>116</v>
      </c>
      <c r="FCL93" s="364" t="s">
        <v>116</v>
      </c>
      <c r="FCM93" s="364" t="s">
        <v>116</v>
      </c>
      <c r="FCN93" s="364" t="s">
        <v>116</v>
      </c>
      <c r="FCO93" s="364" t="s">
        <v>116</v>
      </c>
      <c r="FCP93" s="364" t="s">
        <v>116</v>
      </c>
      <c r="FCQ93" s="364" t="s">
        <v>116</v>
      </c>
      <c r="FCR93" s="364" t="s">
        <v>116</v>
      </c>
      <c r="FCS93" s="364" t="s">
        <v>116</v>
      </c>
      <c r="FCT93" s="364" t="s">
        <v>116</v>
      </c>
      <c r="FCU93" s="364" t="s">
        <v>116</v>
      </c>
      <c r="FCV93" s="364" t="s">
        <v>116</v>
      </c>
      <c r="FCW93" s="364" t="s">
        <v>116</v>
      </c>
      <c r="FCX93" s="364" t="s">
        <v>116</v>
      </c>
      <c r="FCY93" s="364" t="s">
        <v>116</v>
      </c>
      <c r="FCZ93" s="364" t="s">
        <v>116</v>
      </c>
      <c r="FDA93" s="364" t="s">
        <v>116</v>
      </c>
      <c r="FDB93" s="364" t="s">
        <v>116</v>
      </c>
      <c r="FDC93" s="364" t="s">
        <v>116</v>
      </c>
      <c r="FDD93" s="364" t="s">
        <v>116</v>
      </c>
      <c r="FDE93" s="364" t="s">
        <v>116</v>
      </c>
      <c r="FDF93" s="364" t="s">
        <v>116</v>
      </c>
      <c r="FDG93" s="364" t="s">
        <v>116</v>
      </c>
      <c r="FDH93" s="364" t="s">
        <v>116</v>
      </c>
      <c r="FDI93" s="364" t="s">
        <v>116</v>
      </c>
      <c r="FDJ93" s="364" t="s">
        <v>116</v>
      </c>
      <c r="FDK93" s="364" t="s">
        <v>116</v>
      </c>
      <c r="FDL93" s="364" t="s">
        <v>116</v>
      </c>
      <c r="FDM93" s="364" t="s">
        <v>116</v>
      </c>
      <c r="FDN93" s="364" t="s">
        <v>116</v>
      </c>
      <c r="FDO93" s="364" t="s">
        <v>116</v>
      </c>
      <c r="FDP93" s="364" t="s">
        <v>116</v>
      </c>
      <c r="FDQ93" s="364" t="s">
        <v>116</v>
      </c>
      <c r="FDR93" s="364" t="s">
        <v>116</v>
      </c>
      <c r="FDS93" s="364" t="s">
        <v>116</v>
      </c>
      <c r="FDT93" s="364" t="s">
        <v>116</v>
      </c>
      <c r="FDU93" s="364" t="s">
        <v>116</v>
      </c>
      <c r="FDV93" s="364" t="s">
        <v>116</v>
      </c>
      <c r="FDW93" s="364" t="s">
        <v>116</v>
      </c>
      <c r="FDX93" s="364" t="s">
        <v>116</v>
      </c>
      <c r="FDY93" s="364" t="s">
        <v>116</v>
      </c>
      <c r="FDZ93" s="364" t="s">
        <v>116</v>
      </c>
      <c r="FEA93" s="364" t="s">
        <v>116</v>
      </c>
      <c r="FEB93" s="364" t="s">
        <v>116</v>
      </c>
      <c r="FEC93" s="364" t="s">
        <v>116</v>
      </c>
      <c r="FED93" s="364" t="s">
        <v>116</v>
      </c>
      <c r="FEE93" s="364" t="s">
        <v>116</v>
      </c>
      <c r="FEF93" s="364" t="s">
        <v>116</v>
      </c>
      <c r="FEG93" s="364" t="s">
        <v>116</v>
      </c>
      <c r="FEH93" s="364" t="s">
        <v>116</v>
      </c>
      <c r="FEI93" s="364" t="s">
        <v>116</v>
      </c>
      <c r="FEJ93" s="364" t="s">
        <v>116</v>
      </c>
      <c r="FEK93" s="364" t="s">
        <v>116</v>
      </c>
      <c r="FEL93" s="364" t="s">
        <v>116</v>
      </c>
      <c r="FEM93" s="364" t="s">
        <v>116</v>
      </c>
      <c r="FEN93" s="364" t="s">
        <v>116</v>
      </c>
      <c r="FEO93" s="364" t="s">
        <v>116</v>
      </c>
      <c r="FEP93" s="364" t="s">
        <v>116</v>
      </c>
      <c r="FEQ93" s="364" t="s">
        <v>116</v>
      </c>
      <c r="FER93" s="364" t="s">
        <v>116</v>
      </c>
      <c r="FES93" s="364" t="s">
        <v>116</v>
      </c>
      <c r="FET93" s="364" t="s">
        <v>116</v>
      </c>
      <c r="FEU93" s="364" t="s">
        <v>116</v>
      </c>
      <c r="FEV93" s="364" t="s">
        <v>116</v>
      </c>
      <c r="FEW93" s="364" t="s">
        <v>116</v>
      </c>
      <c r="FEX93" s="364" t="s">
        <v>116</v>
      </c>
      <c r="FEY93" s="364" t="s">
        <v>116</v>
      </c>
      <c r="FEZ93" s="364" t="s">
        <v>116</v>
      </c>
      <c r="FFA93" s="364" t="s">
        <v>116</v>
      </c>
      <c r="FFB93" s="364" t="s">
        <v>116</v>
      </c>
      <c r="FFC93" s="364" t="s">
        <v>116</v>
      </c>
      <c r="FFD93" s="364" t="s">
        <v>116</v>
      </c>
      <c r="FFE93" s="364" t="s">
        <v>116</v>
      </c>
      <c r="FFF93" s="364" t="s">
        <v>116</v>
      </c>
      <c r="FFG93" s="364" t="s">
        <v>116</v>
      </c>
      <c r="FFH93" s="364" t="s">
        <v>116</v>
      </c>
      <c r="FFI93" s="364" t="s">
        <v>116</v>
      </c>
      <c r="FFJ93" s="364" t="s">
        <v>116</v>
      </c>
      <c r="FFK93" s="364" t="s">
        <v>116</v>
      </c>
      <c r="FFL93" s="364" t="s">
        <v>116</v>
      </c>
      <c r="FFM93" s="364" t="s">
        <v>116</v>
      </c>
      <c r="FFN93" s="364" t="s">
        <v>116</v>
      </c>
      <c r="FFO93" s="364" t="s">
        <v>116</v>
      </c>
      <c r="FFP93" s="364" t="s">
        <v>116</v>
      </c>
      <c r="FFQ93" s="364" t="s">
        <v>116</v>
      </c>
      <c r="FFR93" s="364" t="s">
        <v>116</v>
      </c>
      <c r="FFS93" s="364" t="s">
        <v>116</v>
      </c>
      <c r="FFT93" s="364" t="s">
        <v>116</v>
      </c>
      <c r="FFU93" s="364" t="s">
        <v>116</v>
      </c>
      <c r="FFV93" s="364" t="s">
        <v>116</v>
      </c>
      <c r="FFW93" s="364" t="s">
        <v>116</v>
      </c>
      <c r="FFX93" s="364" t="s">
        <v>116</v>
      </c>
      <c r="FFY93" s="364" t="s">
        <v>116</v>
      </c>
      <c r="FFZ93" s="364" t="s">
        <v>116</v>
      </c>
      <c r="FGA93" s="364" t="s">
        <v>116</v>
      </c>
      <c r="FGB93" s="364" t="s">
        <v>116</v>
      </c>
      <c r="FGC93" s="364" t="s">
        <v>116</v>
      </c>
      <c r="FGD93" s="364" t="s">
        <v>116</v>
      </c>
      <c r="FGE93" s="364" t="s">
        <v>116</v>
      </c>
      <c r="FGF93" s="364" t="s">
        <v>116</v>
      </c>
      <c r="FGG93" s="364" t="s">
        <v>116</v>
      </c>
      <c r="FGH93" s="364" t="s">
        <v>116</v>
      </c>
      <c r="FGI93" s="364" t="s">
        <v>116</v>
      </c>
      <c r="FGJ93" s="364" t="s">
        <v>116</v>
      </c>
      <c r="FGK93" s="364" t="s">
        <v>116</v>
      </c>
      <c r="FGL93" s="364" t="s">
        <v>116</v>
      </c>
      <c r="FGM93" s="364" t="s">
        <v>116</v>
      </c>
      <c r="FGN93" s="364" t="s">
        <v>116</v>
      </c>
      <c r="FGO93" s="364" t="s">
        <v>116</v>
      </c>
      <c r="FGP93" s="364" t="s">
        <v>116</v>
      </c>
      <c r="FGQ93" s="364" t="s">
        <v>116</v>
      </c>
      <c r="FGR93" s="364" t="s">
        <v>116</v>
      </c>
      <c r="FGS93" s="364" t="s">
        <v>116</v>
      </c>
      <c r="FGT93" s="364" t="s">
        <v>116</v>
      </c>
      <c r="FGU93" s="364" t="s">
        <v>116</v>
      </c>
      <c r="FGV93" s="364" t="s">
        <v>116</v>
      </c>
      <c r="FGW93" s="364" t="s">
        <v>116</v>
      </c>
      <c r="FGX93" s="364" t="s">
        <v>116</v>
      </c>
      <c r="FGY93" s="364" t="s">
        <v>116</v>
      </c>
      <c r="FGZ93" s="364" t="s">
        <v>116</v>
      </c>
      <c r="FHA93" s="364" t="s">
        <v>116</v>
      </c>
      <c r="FHB93" s="364" t="s">
        <v>116</v>
      </c>
      <c r="FHC93" s="364" t="s">
        <v>116</v>
      </c>
      <c r="FHD93" s="364" t="s">
        <v>116</v>
      </c>
      <c r="FHE93" s="364" t="s">
        <v>116</v>
      </c>
      <c r="FHF93" s="364" t="s">
        <v>116</v>
      </c>
      <c r="FHG93" s="364" t="s">
        <v>116</v>
      </c>
      <c r="FHH93" s="364" t="s">
        <v>116</v>
      </c>
      <c r="FHI93" s="364" t="s">
        <v>116</v>
      </c>
      <c r="FHJ93" s="364" t="s">
        <v>116</v>
      </c>
      <c r="FHK93" s="364" t="s">
        <v>116</v>
      </c>
      <c r="FHL93" s="364" t="s">
        <v>116</v>
      </c>
      <c r="FHM93" s="364" t="s">
        <v>116</v>
      </c>
      <c r="FHN93" s="364" t="s">
        <v>116</v>
      </c>
      <c r="FHO93" s="364" t="s">
        <v>116</v>
      </c>
      <c r="FHP93" s="364" t="s">
        <v>116</v>
      </c>
      <c r="FHQ93" s="364" t="s">
        <v>116</v>
      </c>
      <c r="FHR93" s="364" t="s">
        <v>116</v>
      </c>
      <c r="FHS93" s="364" t="s">
        <v>116</v>
      </c>
      <c r="FHT93" s="364" t="s">
        <v>116</v>
      </c>
      <c r="FHU93" s="364" t="s">
        <v>116</v>
      </c>
      <c r="FHV93" s="364" t="s">
        <v>116</v>
      </c>
      <c r="FHW93" s="364" t="s">
        <v>116</v>
      </c>
      <c r="FHX93" s="364" t="s">
        <v>116</v>
      </c>
      <c r="FHY93" s="364" t="s">
        <v>116</v>
      </c>
      <c r="FHZ93" s="364" t="s">
        <v>116</v>
      </c>
      <c r="FIA93" s="364" t="s">
        <v>116</v>
      </c>
      <c r="FIB93" s="364" t="s">
        <v>116</v>
      </c>
      <c r="FIC93" s="364" t="s">
        <v>116</v>
      </c>
      <c r="FID93" s="364" t="s">
        <v>116</v>
      </c>
      <c r="FIE93" s="364" t="s">
        <v>116</v>
      </c>
      <c r="FIF93" s="364" t="s">
        <v>116</v>
      </c>
      <c r="FIG93" s="364" t="s">
        <v>116</v>
      </c>
      <c r="FIH93" s="364" t="s">
        <v>116</v>
      </c>
      <c r="FII93" s="364" t="s">
        <v>116</v>
      </c>
      <c r="FIJ93" s="364" t="s">
        <v>116</v>
      </c>
      <c r="FIK93" s="364" t="s">
        <v>116</v>
      </c>
      <c r="FIL93" s="364" t="s">
        <v>116</v>
      </c>
      <c r="FIM93" s="364" t="s">
        <v>116</v>
      </c>
      <c r="FIN93" s="364" t="s">
        <v>116</v>
      </c>
      <c r="FIO93" s="364" t="s">
        <v>116</v>
      </c>
      <c r="FIP93" s="364" t="s">
        <v>116</v>
      </c>
      <c r="FIQ93" s="364" t="s">
        <v>116</v>
      </c>
      <c r="FIR93" s="364" t="s">
        <v>116</v>
      </c>
      <c r="FIS93" s="364" t="s">
        <v>116</v>
      </c>
      <c r="FIT93" s="364" t="s">
        <v>116</v>
      </c>
      <c r="FIU93" s="364" t="s">
        <v>116</v>
      </c>
      <c r="FIV93" s="364" t="s">
        <v>116</v>
      </c>
      <c r="FIW93" s="364" t="s">
        <v>116</v>
      </c>
      <c r="FIX93" s="364" t="s">
        <v>116</v>
      </c>
      <c r="FIY93" s="364" t="s">
        <v>116</v>
      </c>
      <c r="FIZ93" s="364" t="s">
        <v>116</v>
      </c>
      <c r="FJA93" s="364" t="s">
        <v>116</v>
      </c>
      <c r="FJB93" s="364" t="s">
        <v>116</v>
      </c>
      <c r="FJC93" s="364" t="s">
        <v>116</v>
      </c>
      <c r="FJD93" s="364" t="s">
        <v>116</v>
      </c>
      <c r="FJE93" s="364" t="s">
        <v>116</v>
      </c>
      <c r="FJF93" s="364" t="s">
        <v>116</v>
      </c>
      <c r="FJG93" s="364" t="s">
        <v>116</v>
      </c>
      <c r="FJH93" s="364" t="s">
        <v>116</v>
      </c>
      <c r="FJI93" s="364" t="s">
        <v>116</v>
      </c>
      <c r="FJJ93" s="364" t="s">
        <v>116</v>
      </c>
      <c r="FJK93" s="364" t="s">
        <v>116</v>
      </c>
      <c r="FJL93" s="364" t="s">
        <v>116</v>
      </c>
      <c r="FJM93" s="364" t="s">
        <v>116</v>
      </c>
      <c r="FJN93" s="364" t="s">
        <v>116</v>
      </c>
      <c r="FJO93" s="364" t="s">
        <v>116</v>
      </c>
      <c r="FJP93" s="364" t="s">
        <v>116</v>
      </c>
      <c r="FJQ93" s="364" t="s">
        <v>116</v>
      </c>
      <c r="FJR93" s="364" t="s">
        <v>116</v>
      </c>
      <c r="FJS93" s="364" t="s">
        <v>116</v>
      </c>
      <c r="FJT93" s="364" t="s">
        <v>116</v>
      </c>
      <c r="FJU93" s="364" t="s">
        <v>116</v>
      </c>
      <c r="FJV93" s="364" t="s">
        <v>116</v>
      </c>
      <c r="FJW93" s="364" t="s">
        <v>116</v>
      </c>
      <c r="FJX93" s="364" t="s">
        <v>116</v>
      </c>
      <c r="FJY93" s="364" t="s">
        <v>116</v>
      </c>
      <c r="FJZ93" s="364" t="s">
        <v>116</v>
      </c>
      <c r="FKA93" s="364" t="s">
        <v>116</v>
      </c>
      <c r="FKB93" s="364" t="s">
        <v>116</v>
      </c>
      <c r="FKC93" s="364" t="s">
        <v>116</v>
      </c>
      <c r="FKD93" s="364" t="s">
        <v>116</v>
      </c>
      <c r="FKE93" s="364" t="s">
        <v>116</v>
      </c>
      <c r="FKF93" s="364" t="s">
        <v>116</v>
      </c>
      <c r="FKG93" s="364" t="s">
        <v>116</v>
      </c>
      <c r="FKH93" s="364" t="s">
        <v>116</v>
      </c>
      <c r="FKI93" s="364" t="s">
        <v>116</v>
      </c>
      <c r="FKJ93" s="364" t="s">
        <v>116</v>
      </c>
      <c r="FKK93" s="364" t="s">
        <v>116</v>
      </c>
      <c r="FKL93" s="364" t="s">
        <v>116</v>
      </c>
      <c r="FKM93" s="364" t="s">
        <v>116</v>
      </c>
      <c r="FKN93" s="364" t="s">
        <v>116</v>
      </c>
      <c r="FKO93" s="364" t="s">
        <v>116</v>
      </c>
      <c r="FKP93" s="364" t="s">
        <v>116</v>
      </c>
      <c r="FKQ93" s="364" t="s">
        <v>116</v>
      </c>
      <c r="FKR93" s="364" t="s">
        <v>116</v>
      </c>
      <c r="FKS93" s="364" t="s">
        <v>116</v>
      </c>
      <c r="FKT93" s="364" t="s">
        <v>116</v>
      </c>
      <c r="FKU93" s="364" t="s">
        <v>116</v>
      </c>
      <c r="FKV93" s="364" t="s">
        <v>116</v>
      </c>
      <c r="FKW93" s="364" t="s">
        <v>116</v>
      </c>
      <c r="FKX93" s="364" t="s">
        <v>116</v>
      </c>
      <c r="FKY93" s="364" t="s">
        <v>116</v>
      </c>
      <c r="FKZ93" s="364" t="s">
        <v>116</v>
      </c>
      <c r="FLA93" s="364" t="s">
        <v>116</v>
      </c>
      <c r="FLB93" s="364" t="s">
        <v>116</v>
      </c>
      <c r="FLC93" s="364" t="s">
        <v>116</v>
      </c>
      <c r="FLD93" s="364" t="s">
        <v>116</v>
      </c>
      <c r="FLE93" s="364" t="s">
        <v>116</v>
      </c>
      <c r="FLF93" s="364" t="s">
        <v>116</v>
      </c>
      <c r="FLG93" s="364" t="s">
        <v>116</v>
      </c>
      <c r="FLH93" s="364" t="s">
        <v>116</v>
      </c>
      <c r="FLI93" s="364" t="s">
        <v>116</v>
      </c>
      <c r="FLJ93" s="364" t="s">
        <v>116</v>
      </c>
      <c r="FLK93" s="364" t="s">
        <v>116</v>
      </c>
      <c r="FLL93" s="364" t="s">
        <v>116</v>
      </c>
      <c r="FLM93" s="364" t="s">
        <v>116</v>
      </c>
      <c r="FLN93" s="364" t="s">
        <v>116</v>
      </c>
      <c r="FLO93" s="364" t="s">
        <v>116</v>
      </c>
      <c r="FLP93" s="364" t="s">
        <v>116</v>
      </c>
      <c r="FLQ93" s="364" t="s">
        <v>116</v>
      </c>
      <c r="FLR93" s="364" t="s">
        <v>116</v>
      </c>
      <c r="FLS93" s="364" t="s">
        <v>116</v>
      </c>
      <c r="FLT93" s="364" t="s">
        <v>116</v>
      </c>
      <c r="FLU93" s="364" t="s">
        <v>116</v>
      </c>
      <c r="FLV93" s="364" t="s">
        <v>116</v>
      </c>
      <c r="FLW93" s="364" t="s">
        <v>116</v>
      </c>
      <c r="FLX93" s="364" t="s">
        <v>116</v>
      </c>
      <c r="FLY93" s="364" t="s">
        <v>116</v>
      </c>
      <c r="FLZ93" s="364" t="s">
        <v>116</v>
      </c>
      <c r="FMA93" s="364" t="s">
        <v>116</v>
      </c>
      <c r="FMB93" s="364" t="s">
        <v>116</v>
      </c>
      <c r="FMC93" s="364" t="s">
        <v>116</v>
      </c>
      <c r="FMD93" s="364" t="s">
        <v>116</v>
      </c>
      <c r="FME93" s="364" t="s">
        <v>116</v>
      </c>
      <c r="FMF93" s="364" t="s">
        <v>116</v>
      </c>
      <c r="FMG93" s="364" t="s">
        <v>116</v>
      </c>
      <c r="FMH93" s="364" t="s">
        <v>116</v>
      </c>
      <c r="FMI93" s="364" t="s">
        <v>116</v>
      </c>
      <c r="FMJ93" s="364" t="s">
        <v>116</v>
      </c>
      <c r="FMK93" s="364" t="s">
        <v>116</v>
      </c>
      <c r="FML93" s="364" t="s">
        <v>116</v>
      </c>
      <c r="FMM93" s="364" t="s">
        <v>116</v>
      </c>
      <c r="FMN93" s="364" t="s">
        <v>116</v>
      </c>
      <c r="FMO93" s="364" t="s">
        <v>116</v>
      </c>
      <c r="FMP93" s="364" t="s">
        <v>116</v>
      </c>
      <c r="FMQ93" s="364" t="s">
        <v>116</v>
      </c>
      <c r="FMR93" s="364" t="s">
        <v>116</v>
      </c>
      <c r="FMS93" s="364" t="s">
        <v>116</v>
      </c>
      <c r="FMT93" s="364" t="s">
        <v>116</v>
      </c>
      <c r="FMU93" s="364" t="s">
        <v>116</v>
      </c>
      <c r="FMV93" s="364" t="s">
        <v>116</v>
      </c>
      <c r="FMW93" s="364" t="s">
        <v>116</v>
      </c>
      <c r="FMX93" s="364" t="s">
        <v>116</v>
      </c>
      <c r="FMY93" s="364" t="s">
        <v>116</v>
      </c>
      <c r="FMZ93" s="364" t="s">
        <v>116</v>
      </c>
      <c r="FNA93" s="364" t="s">
        <v>116</v>
      </c>
      <c r="FNB93" s="364" t="s">
        <v>116</v>
      </c>
      <c r="FNC93" s="364" t="s">
        <v>116</v>
      </c>
      <c r="FND93" s="364" t="s">
        <v>116</v>
      </c>
      <c r="FNE93" s="364" t="s">
        <v>116</v>
      </c>
      <c r="FNF93" s="364" t="s">
        <v>116</v>
      </c>
      <c r="FNG93" s="364" t="s">
        <v>116</v>
      </c>
      <c r="FNH93" s="364" t="s">
        <v>116</v>
      </c>
      <c r="FNI93" s="364" t="s">
        <v>116</v>
      </c>
      <c r="FNJ93" s="364" t="s">
        <v>116</v>
      </c>
      <c r="FNK93" s="364" t="s">
        <v>116</v>
      </c>
      <c r="FNL93" s="364" t="s">
        <v>116</v>
      </c>
      <c r="FNM93" s="364" t="s">
        <v>116</v>
      </c>
      <c r="FNN93" s="364" t="s">
        <v>116</v>
      </c>
      <c r="FNO93" s="364" t="s">
        <v>116</v>
      </c>
      <c r="FNP93" s="364" t="s">
        <v>116</v>
      </c>
      <c r="FNQ93" s="364" t="s">
        <v>116</v>
      </c>
      <c r="FNR93" s="364" t="s">
        <v>116</v>
      </c>
      <c r="FNS93" s="364" t="s">
        <v>116</v>
      </c>
      <c r="FNT93" s="364" t="s">
        <v>116</v>
      </c>
      <c r="FNU93" s="364" t="s">
        <v>116</v>
      </c>
      <c r="FNV93" s="364" t="s">
        <v>116</v>
      </c>
      <c r="FNW93" s="364" t="s">
        <v>116</v>
      </c>
      <c r="FNX93" s="364" t="s">
        <v>116</v>
      </c>
      <c r="FNY93" s="364" t="s">
        <v>116</v>
      </c>
      <c r="FNZ93" s="364" t="s">
        <v>116</v>
      </c>
      <c r="FOA93" s="364" t="s">
        <v>116</v>
      </c>
      <c r="FOB93" s="364" t="s">
        <v>116</v>
      </c>
      <c r="FOC93" s="364" t="s">
        <v>116</v>
      </c>
      <c r="FOD93" s="364" t="s">
        <v>116</v>
      </c>
      <c r="FOE93" s="364" t="s">
        <v>116</v>
      </c>
      <c r="FOF93" s="364" t="s">
        <v>116</v>
      </c>
      <c r="FOG93" s="364" t="s">
        <v>116</v>
      </c>
      <c r="FOH93" s="364" t="s">
        <v>116</v>
      </c>
      <c r="FOI93" s="364" t="s">
        <v>116</v>
      </c>
      <c r="FOJ93" s="364" t="s">
        <v>116</v>
      </c>
      <c r="FOK93" s="364" t="s">
        <v>116</v>
      </c>
      <c r="FOL93" s="364" t="s">
        <v>116</v>
      </c>
      <c r="FOM93" s="364" t="s">
        <v>116</v>
      </c>
      <c r="FON93" s="364" t="s">
        <v>116</v>
      </c>
      <c r="FOO93" s="364" t="s">
        <v>116</v>
      </c>
      <c r="FOP93" s="364" t="s">
        <v>116</v>
      </c>
      <c r="FOQ93" s="364" t="s">
        <v>116</v>
      </c>
      <c r="FOR93" s="364" t="s">
        <v>116</v>
      </c>
      <c r="FOS93" s="364" t="s">
        <v>116</v>
      </c>
      <c r="FOT93" s="364" t="s">
        <v>116</v>
      </c>
      <c r="FOU93" s="364" t="s">
        <v>116</v>
      </c>
      <c r="FOV93" s="364" t="s">
        <v>116</v>
      </c>
      <c r="FOW93" s="364" t="s">
        <v>116</v>
      </c>
      <c r="FOX93" s="364" t="s">
        <v>116</v>
      </c>
      <c r="FOY93" s="364" t="s">
        <v>116</v>
      </c>
      <c r="FOZ93" s="364" t="s">
        <v>116</v>
      </c>
      <c r="FPA93" s="364" t="s">
        <v>116</v>
      </c>
      <c r="FPB93" s="364" t="s">
        <v>116</v>
      </c>
      <c r="FPC93" s="364" t="s">
        <v>116</v>
      </c>
      <c r="FPD93" s="364" t="s">
        <v>116</v>
      </c>
      <c r="FPE93" s="364" t="s">
        <v>116</v>
      </c>
      <c r="FPF93" s="364" t="s">
        <v>116</v>
      </c>
      <c r="FPG93" s="364" t="s">
        <v>116</v>
      </c>
      <c r="FPH93" s="364" t="s">
        <v>116</v>
      </c>
      <c r="FPI93" s="364" t="s">
        <v>116</v>
      </c>
      <c r="FPJ93" s="364" t="s">
        <v>116</v>
      </c>
      <c r="FPK93" s="364" t="s">
        <v>116</v>
      </c>
      <c r="FPL93" s="364" t="s">
        <v>116</v>
      </c>
      <c r="FPM93" s="364" t="s">
        <v>116</v>
      </c>
      <c r="FPN93" s="364" t="s">
        <v>116</v>
      </c>
      <c r="FPO93" s="364" t="s">
        <v>116</v>
      </c>
      <c r="FPP93" s="364" t="s">
        <v>116</v>
      </c>
      <c r="FPQ93" s="364" t="s">
        <v>116</v>
      </c>
      <c r="FPR93" s="364" t="s">
        <v>116</v>
      </c>
      <c r="FPS93" s="364" t="s">
        <v>116</v>
      </c>
      <c r="FPT93" s="364" t="s">
        <v>116</v>
      </c>
      <c r="FPU93" s="364" t="s">
        <v>116</v>
      </c>
      <c r="FPV93" s="364" t="s">
        <v>116</v>
      </c>
      <c r="FPW93" s="364" t="s">
        <v>116</v>
      </c>
      <c r="FPX93" s="364" t="s">
        <v>116</v>
      </c>
      <c r="FPY93" s="364" t="s">
        <v>116</v>
      </c>
      <c r="FPZ93" s="364" t="s">
        <v>116</v>
      </c>
      <c r="FQA93" s="364" t="s">
        <v>116</v>
      </c>
      <c r="FQB93" s="364" t="s">
        <v>116</v>
      </c>
      <c r="FQC93" s="364" t="s">
        <v>116</v>
      </c>
      <c r="FQD93" s="364" t="s">
        <v>116</v>
      </c>
      <c r="FQE93" s="364" t="s">
        <v>116</v>
      </c>
      <c r="FQF93" s="364" t="s">
        <v>116</v>
      </c>
      <c r="FQG93" s="364" t="s">
        <v>116</v>
      </c>
      <c r="FQH93" s="364" t="s">
        <v>116</v>
      </c>
      <c r="FQI93" s="364" t="s">
        <v>116</v>
      </c>
      <c r="FQJ93" s="364" t="s">
        <v>116</v>
      </c>
      <c r="FQK93" s="364" t="s">
        <v>116</v>
      </c>
      <c r="FQL93" s="364" t="s">
        <v>116</v>
      </c>
      <c r="FQM93" s="364" t="s">
        <v>116</v>
      </c>
      <c r="FQN93" s="364" t="s">
        <v>116</v>
      </c>
      <c r="FQO93" s="364" t="s">
        <v>116</v>
      </c>
      <c r="FQP93" s="364" t="s">
        <v>116</v>
      </c>
      <c r="FQQ93" s="364" t="s">
        <v>116</v>
      </c>
      <c r="FQR93" s="364" t="s">
        <v>116</v>
      </c>
      <c r="FQS93" s="364" t="s">
        <v>116</v>
      </c>
      <c r="FQT93" s="364" t="s">
        <v>116</v>
      </c>
      <c r="FQU93" s="364" t="s">
        <v>116</v>
      </c>
      <c r="FQV93" s="364" t="s">
        <v>116</v>
      </c>
      <c r="FQW93" s="364" t="s">
        <v>116</v>
      </c>
      <c r="FQX93" s="364" t="s">
        <v>116</v>
      </c>
      <c r="FQY93" s="364" t="s">
        <v>116</v>
      </c>
      <c r="FQZ93" s="364" t="s">
        <v>116</v>
      </c>
      <c r="FRA93" s="364" t="s">
        <v>116</v>
      </c>
      <c r="FRB93" s="364" t="s">
        <v>116</v>
      </c>
      <c r="FRC93" s="364" t="s">
        <v>116</v>
      </c>
      <c r="FRD93" s="364" t="s">
        <v>116</v>
      </c>
      <c r="FRE93" s="364" t="s">
        <v>116</v>
      </c>
      <c r="FRF93" s="364" t="s">
        <v>116</v>
      </c>
      <c r="FRG93" s="364" t="s">
        <v>116</v>
      </c>
      <c r="FRH93" s="364" t="s">
        <v>116</v>
      </c>
      <c r="FRI93" s="364" t="s">
        <v>116</v>
      </c>
      <c r="FRJ93" s="364" t="s">
        <v>116</v>
      </c>
      <c r="FRK93" s="364" t="s">
        <v>116</v>
      </c>
      <c r="FRL93" s="364" t="s">
        <v>116</v>
      </c>
      <c r="FRM93" s="364" t="s">
        <v>116</v>
      </c>
      <c r="FRN93" s="364" t="s">
        <v>116</v>
      </c>
      <c r="FRO93" s="364" t="s">
        <v>116</v>
      </c>
      <c r="FRP93" s="364" t="s">
        <v>116</v>
      </c>
      <c r="FRQ93" s="364" t="s">
        <v>116</v>
      </c>
      <c r="FRR93" s="364" t="s">
        <v>116</v>
      </c>
      <c r="FRS93" s="364" t="s">
        <v>116</v>
      </c>
      <c r="FRT93" s="364" t="s">
        <v>116</v>
      </c>
      <c r="FRU93" s="364" t="s">
        <v>116</v>
      </c>
      <c r="FRV93" s="364" t="s">
        <v>116</v>
      </c>
      <c r="FRW93" s="364" t="s">
        <v>116</v>
      </c>
      <c r="FRX93" s="364" t="s">
        <v>116</v>
      </c>
      <c r="FRY93" s="364" t="s">
        <v>116</v>
      </c>
      <c r="FRZ93" s="364" t="s">
        <v>116</v>
      </c>
      <c r="FSA93" s="364" t="s">
        <v>116</v>
      </c>
      <c r="FSB93" s="364" t="s">
        <v>116</v>
      </c>
      <c r="FSC93" s="364" t="s">
        <v>116</v>
      </c>
      <c r="FSD93" s="364" t="s">
        <v>116</v>
      </c>
      <c r="FSE93" s="364" t="s">
        <v>116</v>
      </c>
      <c r="FSF93" s="364" t="s">
        <v>116</v>
      </c>
      <c r="FSG93" s="364" t="s">
        <v>116</v>
      </c>
      <c r="FSH93" s="364" t="s">
        <v>116</v>
      </c>
      <c r="FSI93" s="364" t="s">
        <v>116</v>
      </c>
      <c r="FSJ93" s="364" t="s">
        <v>116</v>
      </c>
      <c r="FSK93" s="364" t="s">
        <v>116</v>
      </c>
      <c r="FSL93" s="364" t="s">
        <v>116</v>
      </c>
      <c r="FSM93" s="364" t="s">
        <v>116</v>
      </c>
      <c r="FSN93" s="364" t="s">
        <v>116</v>
      </c>
      <c r="FSO93" s="364" t="s">
        <v>116</v>
      </c>
      <c r="FSP93" s="364" t="s">
        <v>116</v>
      </c>
      <c r="FSQ93" s="364" t="s">
        <v>116</v>
      </c>
      <c r="FSR93" s="364" t="s">
        <v>116</v>
      </c>
      <c r="FSS93" s="364" t="s">
        <v>116</v>
      </c>
      <c r="FST93" s="364" t="s">
        <v>116</v>
      </c>
      <c r="FSU93" s="364" t="s">
        <v>116</v>
      </c>
      <c r="FSV93" s="364" t="s">
        <v>116</v>
      </c>
      <c r="FSW93" s="364" t="s">
        <v>116</v>
      </c>
      <c r="FSX93" s="364" t="s">
        <v>116</v>
      </c>
      <c r="FSY93" s="364" t="s">
        <v>116</v>
      </c>
      <c r="FSZ93" s="364" t="s">
        <v>116</v>
      </c>
      <c r="FTA93" s="364" t="s">
        <v>116</v>
      </c>
      <c r="FTB93" s="364" t="s">
        <v>116</v>
      </c>
      <c r="FTC93" s="364" t="s">
        <v>116</v>
      </c>
      <c r="FTD93" s="364" t="s">
        <v>116</v>
      </c>
      <c r="FTE93" s="364" t="s">
        <v>116</v>
      </c>
      <c r="FTF93" s="364" t="s">
        <v>116</v>
      </c>
      <c r="FTG93" s="364" t="s">
        <v>116</v>
      </c>
      <c r="FTH93" s="364" t="s">
        <v>116</v>
      </c>
      <c r="FTI93" s="364" t="s">
        <v>116</v>
      </c>
      <c r="FTJ93" s="364" t="s">
        <v>116</v>
      </c>
      <c r="FTK93" s="364" t="s">
        <v>116</v>
      </c>
      <c r="FTL93" s="364" t="s">
        <v>116</v>
      </c>
      <c r="FTM93" s="364" t="s">
        <v>116</v>
      </c>
      <c r="FTN93" s="364" t="s">
        <v>116</v>
      </c>
      <c r="FTO93" s="364" t="s">
        <v>116</v>
      </c>
      <c r="FTP93" s="364" t="s">
        <v>116</v>
      </c>
      <c r="FTQ93" s="364" t="s">
        <v>116</v>
      </c>
      <c r="FTR93" s="364" t="s">
        <v>116</v>
      </c>
      <c r="FTS93" s="364" t="s">
        <v>116</v>
      </c>
      <c r="FTT93" s="364" t="s">
        <v>116</v>
      </c>
      <c r="FTU93" s="364" t="s">
        <v>116</v>
      </c>
      <c r="FTV93" s="364" t="s">
        <v>116</v>
      </c>
      <c r="FTW93" s="364" t="s">
        <v>116</v>
      </c>
      <c r="FTX93" s="364" t="s">
        <v>116</v>
      </c>
      <c r="FTY93" s="364" t="s">
        <v>116</v>
      </c>
      <c r="FTZ93" s="364" t="s">
        <v>116</v>
      </c>
      <c r="FUA93" s="364" t="s">
        <v>116</v>
      </c>
      <c r="FUB93" s="364" t="s">
        <v>116</v>
      </c>
      <c r="FUC93" s="364" t="s">
        <v>116</v>
      </c>
      <c r="FUD93" s="364" t="s">
        <v>116</v>
      </c>
      <c r="FUE93" s="364" t="s">
        <v>116</v>
      </c>
      <c r="FUF93" s="364" t="s">
        <v>116</v>
      </c>
      <c r="FUG93" s="364" t="s">
        <v>116</v>
      </c>
      <c r="FUH93" s="364" t="s">
        <v>116</v>
      </c>
      <c r="FUI93" s="364" t="s">
        <v>116</v>
      </c>
      <c r="FUJ93" s="364" t="s">
        <v>116</v>
      </c>
      <c r="FUK93" s="364" t="s">
        <v>116</v>
      </c>
      <c r="FUL93" s="364" t="s">
        <v>116</v>
      </c>
      <c r="FUM93" s="364" t="s">
        <v>116</v>
      </c>
      <c r="FUN93" s="364" t="s">
        <v>116</v>
      </c>
      <c r="FUO93" s="364" t="s">
        <v>116</v>
      </c>
      <c r="FUP93" s="364" t="s">
        <v>116</v>
      </c>
      <c r="FUQ93" s="364" t="s">
        <v>116</v>
      </c>
      <c r="FUR93" s="364" t="s">
        <v>116</v>
      </c>
      <c r="FUS93" s="364" t="s">
        <v>116</v>
      </c>
      <c r="FUT93" s="364" t="s">
        <v>116</v>
      </c>
      <c r="FUU93" s="364" t="s">
        <v>116</v>
      </c>
      <c r="FUV93" s="364" t="s">
        <v>116</v>
      </c>
      <c r="FUW93" s="364" t="s">
        <v>116</v>
      </c>
      <c r="FUX93" s="364" t="s">
        <v>116</v>
      </c>
      <c r="FUY93" s="364" t="s">
        <v>116</v>
      </c>
      <c r="FUZ93" s="364" t="s">
        <v>116</v>
      </c>
      <c r="FVA93" s="364" t="s">
        <v>116</v>
      </c>
      <c r="FVB93" s="364" t="s">
        <v>116</v>
      </c>
      <c r="FVC93" s="364" t="s">
        <v>116</v>
      </c>
      <c r="FVD93" s="364" t="s">
        <v>116</v>
      </c>
      <c r="FVE93" s="364" t="s">
        <v>116</v>
      </c>
      <c r="FVF93" s="364" t="s">
        <v>116</v>
      </c>
      <c r="FVG93" s="364" t="s">
        <v>116</v>
      </c>
      <c r="FVH93" s="364" t="s">
        <v>116</v>
      </c>
      <c r="FVI93" s="364" t="s">
        <v>116</v>
      </c>
      <c r="FVJ93" s="364" t="s">
        <v>116</v>
      </c>
      <c r="FVK93" s="364" t="s">
        <v>116</v>
      </c>
      <c r="FVL93" s="364" t="s">
        <v>116</v>
      </c>
      <c r="FVM93" s="364" t="s">
        <v>116</v>
      </c>
      <c r="FVN93" s="364" t="s">
        <v>116</v>
      </c>
      <c r="FVO93" s="364" t="s">
        <v>116</v>
      </c>
      <c r="FVP93" s="364" t="s">
        <v>116</v>
      </c>
      <c r="FVQ93" s="364" t="s">
        <v>116</v>
      </c>
      <c r="FVR93" s="364" t="s">
        <v>116</v>
      </c>
      <c r="FVS93" s="364" t="s">
        <v>116</v>
      </c>
      <c r="FVT93" s="364" t="s">
        <v>116</v>
      </c>
      <c r="FVU93" s="364" t="s">
        <v>116</v>
      </c>
      <c r="FVV93" s="364" t="s">
        <v>116</v>
      </c>
      <c r="FVW93" s="364" t="s">
        <v>116</v>
      </c>
      <c r="FVX93" s="364" t="s">
        <v>116</v>
      </c>
      <c r="FVY93" s="364" t="s">
        <v>116</v>
      </c>
      <c r="FVZ93" s="364" t="s">
        <v>116</v>
      </c>
      <c r="FWA93" s="364" t="s">
        <v>116</v>
      </c>
      <c r="FWB93" s="364" t="s">
        <v>116</v>
      </c>
      <c r="FWC93" s="364" t="s">
        <v>116</v>
      </c>
      <c r="FWD93" s="364" t="s">
        <v>116</v>
      </c>
      <c r="FWE93" s="364" t="s">
        <v>116</v>
      </c>
      <c r="FWF93" s="364" t="s">
        <v>116</v>
      </c>
      <c r="FWG93" s="364" t="s">
        <v>116</v>
      </c>
      <c r="FWH93" s="364" t="s">
        <v>116</v>
      </c>
      <c r="FWI93" s="364" t="s">
        <v>116</v>
      </c>
      <c r="FWJ93" s="364" t="s">
        <v>116</v>
      </c>
      <c r="FWK93" s="364" t="s">
        <v>116</v>
      </c>
      <c r="FWL93" s="364" t="s">
        <v>116</v>
      </c>
      <c r="FWM93" s="364" t="s">
        <v>116</v>
      </c>
      <c r="FWN93" s="364" t="s">
        <v>116</v>
      </c>
      <c r="FWO93" s="364" t="s">
        <v>116</v>
      </c>
      <c r="FWP93" s="364" t="s">
        <v>116</v>
      </c>
      <c r="FWQ93" s="364" t="s">
        <v>116</v>
      </c>
      <c r="FWR93" s="364" t="s">
        <v>116</v>
      </c>
      <c r="FWS93" s="364" t="s">
        <v>116</v>
      </c>
      <c r="FWT93" s="364" t="s">
        <v>116</v>
      </c>
      <c r="FWU93" s="364" t="s">
        <v>116</v>
      </c>
      <c r="FWV93" s="364" t="s">
        <v>116</v>
      </c>
      <c r="FWW93" s="364" t="s">
        <v>116</v>
      </c>
      <c r="FWX93" s="364" t="s">
        <v>116</v>
      </c>
      <c r="FWY93" s="364" t="s">
        <v>116</v>
      </c>
      <c r="FWZ93" s="364" t="s">
        <v>116</v>
      </c>
      <c r="FXA93" s="364" t="s">
        <v>116</v>
      </c>
      <c r="FXB93" s="364" t="s">
        <v>116</v>
      </c>
      <c r="FXC93" s="364" t="s">
        <v>116</v>
      </c>
      <c r="FXD93" s="364" t="s">
        <v>116</v>
      </c>
      <c r="FXE93" s="364" t="s">
        <v>116</v>
      </c>
      <c r="FXF93" s="364" t="s">
        <v>116</v>
      </c>
      <c r="FXG93" s="364" t="s">
        <v>116</v>
      </c>
      <c r="FXH93" s="364" t="s">
        <v>116</v>
      </c>
      <c r="FXI93" s="364" t="s">
        <v>116</v>
      </c>
      <c r="FXJ93" s="364" t="s">
        <v>116</v>
      </c>
      <c r="FXK93" s="364" t="s">
        <v>116</v>
      </c>
      <c r="FXL93" s="364" t="s">
        <v>116</v>
      </c>
      <c r="FXM93" s="364" t="s">
        <v>116</v>
      </c>
      <c r="FXN93" s="364" t="s">
        <v>116</v>
      </c>
      <c r="FXO93" s="364" t="s">
        <v>116</v>
      </c>
      <c r="FXP93" s="364" t="s">
        <v>116</v>
      </c>
      <c r="FXQ93" s="364" t="s">
        <v>116</v>
      </c>
      <c r="FXR93" s="364" t="s">
        <v>116</v>
      </c>
      <c r="FXS93" s="364" t="s">
        <v>116</v>
      </c>
      <c r="FXT93" s="364" t="s">
        <v>116</v>
      </c>
      <c r="FXU93" s="364" t="s">
        <v>116</v>
      </c>
      <c r="FXV93" s="364" t="s">
        <v>116</v>
      </c>
      <c r="FXW93" s="364" t="s">
        <v>116</v>
      </c>
      <c r="FXX93" s="364" t="s">
        <v>116</v>
      </c>
      <c r="FXY93" s="364" t="s">
        <v>116</v>
      </c>
      <c r="FXZ93" s="364" t="s">
        <v>116</v>
      </c>
      <c r="FYA93" s="364" t="s">
        <v>116</v>
      </c>
      <c r="FYB93" s="364" t="s">
        <v>116</v>
      </c>
      <c r="FYC93" s="364" t="s">
        <v>116</v>
      </c>
      <c r="FYD93" s="364" t="s">
        <v>116</v>
      </c>
      <c r="FYE93" s="364" t="s">
        <v>116</v>
      </c>
      <c r="FYF93" s="364" t="s">
        <v>116</v>
      </c>
      <c r="FYG93" s="364" t="s">
        <v>116</v>
      </c>
      <c r="FYH93" s="364" t="s">
        <v>116</v>
      </c>
      <c r="FYI93" s="364" t="s">
        <v>116</v>
      </c>
      <c r="FYJ93" s="364" t="s">
        <v>116</v>
      </c>
      <c r="FYK93" s="364" t="s">
        <v>116</v>
      </c>
      <c r="FYL93" s="364" t="s">
        <v>116</v>
      </c>
      <c r="FYM93" s="364" t="s">
        <v>116</v>
      </c>
      <c r="FYN93" s="364" t="s">
        <v>116</v>
      </c>
      <c r="FYO93" s="364" t="s">
        <v>116</v>
      </c>
      <c r="FYP93" s="364" t="s">
        <v>116</v>
      </c>
      <c r="FYQ93" s="364" t="s">
        <v>116</v>
      </c>
      <c r="FYR93" s="364" t="s">
        <v>116</v>
      </c>
      <c r="FYS93" s="364" t="s">
        <v>116</v>
      </c>
      <c r="FYT93" s="364" t="s">
        <v>116</v>
      </c>
      <c r="FYU93" s="364" t="s">
        <v>116</v>
      </c>
      <c r="FYV93" s="364" t="s">
        <v>116</v>
      </c>
      <c r="FYW93" s="364" t="s">
        <v>116</v>
      </c>
      <c r="FYX93" s="364" t="s">
        <v>116</v>
      </c>
      <c r="FYY93" s="364" t="s">
        <v>116</v>
      </c>
      <c r="FYZ93" s="364" t="s">
        <v>116</v>
      </c>
      <c r="FZA93" s="364" t="s">
        <v>116</v>
      </c>
      <c r="FZB93" s="364" t="s">
        <v>116</v>
      </c>
      <c r="FZC93" s="364" t="s">
        <v>116</v>
      </c>
      <c r="FZD93" s="364" t="s">
        <v>116</v>
      </c>
      <c r="FZE93" s="364" t="s">
        <v>116</v>
      </c>
      <c r="FZF93" s="364" t="s">
        <v>116</v>
      </c>
      <c r="FZG93" s="364" t="s">
        <v>116</v>
      </c>
      <c r="FZH93" s="364" t="s">
        <v>116</v>
      </c>
      <c r="FZI93" s="364" t="s">
        <v>116</v>
      </c>
      <c r="FZJ93" s="364" t="s">
        <v>116</v>
      </c>
      <c r="FZK93" s="364" t="s">
        <v>116</v>
      </c>
      <c r="FZL93" s="364" t="s">
        <v>116</v>
      </c>
      <c r="FZM93" s="364" t="s">
        <v>116</v>
      </c>
      <c r="FZN93" s="364" t="s">
        <v>116</v>
      </c>
      <c r="FZO93" s="364" t="s">
        <v>116</v>
      </c>
      <c r="FZP93" s="364" t="s">
        <v>116</v>
      </c>
      <c r="FZQ93" s="364" t="s">
        <v>116</v>
      </c>
      <c r="FZR93" s="364" t="s">
        <v>116</v>
      </c>
      <c r="FZS93" s="364" t="s">
        <v>116</v>
      </c>
      <c r="FZT93" s="364" t="s">
        <v>116</v>
      </c>
      <c r="FZU93" s="364" t="s">
        <v>116</v>
      </c>
      <c r="FZV93" s="364" t="s">
        <v>116</v>
      </c>
      <c r="FZW93" s="364" t="s">
        <v>116</v>
      </c>
      <c r="FZX93" s="364" t="s">
        <v>116</v>
      </c>
      <c r="FZY93" s="364" t="s">
        <v>116</v>
      </c>
      <c r="FZZ93" s="364" t="s">
        <v>116</v>
      </c>
      <c r="GAA93" s="364" t="s">
        <v>116</v>
      </c>
      <c r="GAB93" s="364" t="s">
        <v>116</v>
      </c>
      <c r="GAC93" s="364" t="s">
        <v>116</v>
      </c>
      <c r="GAD93" s="364" t="s">
        <v>116</v>
      </c>
      <c r="GAE93" s="364" t="s">
        <v>116</v>
      </c>
      <c r="GAF93" s="364" t="s">
        <v>116</v>
      </c>
      <c r="GAG93" s="364" t="s">
        <v>116</v>
      </c>
      <c r="GAH93" s="364" t="s">
        <v>116</v>
      </c>
      <c r="GAI93" s="364" t="s">
        <v>116</v>
      </c>
      <c r="GAJ93" s="364" t="s">
        <v>116</v>
      </c>
      <c r="GAK93" s="364" t="s">
        <v>116</v>
      </c>
      <c r="GAL93" s="364" t="s">
        <v>116</v>
      </c>
      <c r="GAM93" s="364" t="s">
        <v>116</v>
      </c>
      <c r="GAN93" s="364" t="s">
        <v>116</v>
      </c>
      <c r="GAO93" s="364" t="s">
        <v>116</v>
      </c>
      <c r="GAP93" s="364" t="s">
        <v>116</v>
      </c>
      <c r="GAQ93" s="364" t="s">
        <v>116</v>
      </c>
      <c r="GAR93" s="364" t="s">
        <v>116</v>
      </c>
      <c r="GAS93" s="364" t="s">
        <v>116</v>
      </c>
      <c r="GAT93" s="364" t="s">
        <v>116</v>
      </c>
      <c r="GAU93" s="364" t="s">
        <v>116</v>
      </c>
      <c r="GAV93" s="364" t="s">
        <v>116</v>
      </c>
      <c r="GAW93" s="364" t="s">
        <v>116</v>
      </c>
      <c r="GAX93" s="364" t="s">
        <v>116</v>
      </c>
      <c r="GAY93" s="364" t="s">
        <v>116</v>
      </c>
      <c r="GAZ93" s="364" t="s">
        <v>116</v>
      </c>
      <c r="GBA93" s="364" t="s">
        <v>116</v>
      </c>
      <c r="GBB93" s="364" t="s">
        <v>116</v>
      </c>
      <c r="GBC93" s="364" t="s">
        <v>116</v>
      </c>
      <c r="GBD93" s="364" t="s">
        <v>116</v>
      </c>
      <c r="GBE93" s="364" t="s">
        <v>116</v>
      </c>
      <c r="GBF93" s="364" t="s">
        <v>116</v>
      </c>
      <c r="GBG93" s="364" t="s">
        <v>116</v>
      </c>
      <c r="GBH93" s="364" t="s">
        <v>116</v>
      </c>
      <c r="GBI93" s="364" t="s">
        <v>116</v>
      </c>
      <c r="GBJ93" s="364" t="s">
        <v>116</v>
      </c>
      <c r="GBK93" s="364" t="s">
        <v>116</v>
      </c>
      <c r="GBL93" s="364" t="s">
        <v>116</v>
      </c>
      <c r="GBM93" s="364" t="s">
        <v>116</v>
      </c>
      <c r="GBN93" s="364" t="s">
        <v>116</v>
      </c>
      <c r="GBO93" s="364" t="s">
        <v>116</v>
      </c>
      <c r="GBP93" s="364" t="s">
        <v>116</v>
      </c>
      <c r="GBQ93" s="364" t="s">
        <v>116</v>
      </c>
      <c r="GBR93" s="364" t="s">
        <v>116</v>
      </c>
      <c r="GBS93" s="364" t="s">
        <v>116</v>
      </c>
      <c r="GBT93" s="364" t="s">
        <v>116</v>
      </c>
      <c r="GBU93" s="364" t="s">
        <v>116</v>
      </c>
      <c r="GBV93" s="364" t="s">
        <v>116</v>
      </c>
      <c r="GBW93" s="364" t="s">
        <v>116</v>
      </c>
      <c r="GBX93" s="364" t="s">
        <v>116</v>
      </c>
      <c r="GBY93" s="364" t="s">
        <v>116</v>
      </c>
      <c r="GBZ93" s="364" t="s">
        <v>116</v>
      </c>
      <c r="GCA93" s="364" t="s">
        <v>116</v>
      </c>
      <c r="GCB93" s="364" t="s">
        <v>116</v>
      </c>
      <c r="GCC93" s="364" t="s">
        <v>116</v>
      </c>
      <c r="GCD93" s="364" t="s">
        <v>116</v>
      </c>
      <c r="GCE93" s="364" t="s">
        <v>116</v>
      </c>
      <c r="GCF93" s="364" t="s">
        <v>116</v>
      </c>
      <c r="GCG93" s="364" t="s">
        <v>116</v>
      </c>
      <c r="GCH93" s="364" t="s">
        <v>116</v>
      </c>
      <c r="GCI93" s="364" t="s">
        <v>116</v>
      </c>
      <c r="GCJ93" s="364" t="s">
        <v>116</v>
      </c>
      <c r="GCK93" s="364" t="s">
        <v>116</v>
      </c>
      <c r="GCL93" s="364" t="s">
        <v>116</v>
      </c>
      <c r="GCM93" s="364" t="s">
        <v>116</v>
      </c>
      <c r="GCN93" s="364" t="s">
        <v>116</v>
      </c>
      <c r="GCO93" s="364" t="s">
        <v>116</v>
      </c>
      <c r="GCP93" s="364" t="s">
        <v>116</v>
      </c>
      <c r="GCQ93" s="364" t="s">
        <v>116</v>
      </c>
      <c r="GCR93" s="364" t="s">
        <v>116</v>
      </c>
      <c r="GCS93" s="364" t="s">
        <v>116</v>
      </c>
      <c r="GCT93" s="364" t="s">
        <v>116</v>
      </c>
      <c r="GCU93" s="364" t="s">
        <v>116</v>
      </c>
      <c r="GCV93" s="364" t="s">
        <v>116</v>
      </c>
      <c r="GCW93" s="364" t="s">
        <v>116</v>
      </c>
      <c r="GCX93" s="364" t="s">
        <v>116</v>
      </c>
      <c r="GCY93" s="364" t="s">
        <v>116</v>
      </c>
      <c r="GCZ93" s="364" t="s">
        <v>116</v>
      </c>
      <c r="GDA93" s="364" t="s">
        <v>116</v>
      </c>
      <c r="GDB93" s="364" t="s">
        <v>116</v>
      </c>
      <c r="GDC93" s="364" t="s">
        <v>116</v>
      </c>
      <c r="GDD93" s="364" t="s">
        <v>116</v>
      </c>
      <c r="GDE93" s="364" t="s">
        <v>116</v>
      </c>
      <c r="GDF93" s="364" t="s">
        <v>116</v>
      </c>
      <c r="GDG93" s="364" t="s">
        <v>116</v>
      </c>
      <c r="GDH93" s="364" t="s">
        <v>116</v>
      </c>
      <c r="GDI93" s="364" t="s">
        <v>116</v>
      </c>
      <c r="GDJ93" s="364" t="s">
        <v>116</v>
      </c>
      <c r="GDK93" s="364" t="s">
        <v>116</v>
      </c>
      <c r="GDL93" s="364" t="s">
        <v>116</v>
      </c>
      <c r="GDM93" s="364" t="s">
        <v>116</v>
      </c>
      <c r="GDN93" s="364" t="s">
        <v>116</v>
      </c>
      <c r="GDO93" s="364" t="s">
        <v>116</v>
      </c>
      <c r="GDP93" s="364" t="s">
        <v>116</v>
      </c>
      <c r="GDQ93" s="364" t="s">
        <v>116</v>
      </c>
      <c r="GDR93" s="364" t="s">
        <v>116</v>
      </c>
      <c r="GDS93" s="364" t="s">
        <v>116</v>
      </c>
      <c r="GDT93" s="364" t="s">
        <v>116</v>
      </c>
      <c r="GDU93" s="364" t="s">
        <v>116</v>
      </c>
      <c r="GDV93" s="364" t="s">
        <v>116</v>
      </c>
      <c r="GDW93" s="364" t="s">
        <v>116</v>
      </c>
      <c r="GDX93" s="364" t="s">
        <v>116</v>
      </c>
      <c r="GDY93" s="364" t="s">
        <v>116</v>
      </c>
      <c r="GDZ93" s="364" t="s">
        <v>116</v>
      </c>
      <c r="GEA93" s="364" t="s">
        <v>116</v>
      </c>
      <c r="GEB93" s="364" t="s">
        <v>116</v>
      </c>
      <c r="GEC93" s="364" t="s">
        <v>116</v>
      </c>
      <c r="GED93" s="364" t="s">
        <v>116</v>
      </c>
      <c r="GEE93" s="364" t="s">
        <v>116</v>
      </c>
      <c r="GEF93" s="364" t="s">
        <v>116</v>
      </c>
      <c r="GEG93" s="364" t="s">
        <v>116</v>
      </c>
      <c r="GEH93" s="364" t="s">
        <v>116</v>
      </c>
      <c r="GEI93" s="364" t="s">
        <v>116</v>
      </c>
      <c r="GEJ93" s="364" t="s">
        <v>116</v>
      </c>
      <c r="GEK93" s="364" t="s">
        <v>116</v>
      </c>
      <c r="GEL93" s="364" t="s">
        <v>116</v>
      </c>
      <c r="GEM93" s="364" t="s">
        <v>116</v>
      </c>
      <c r="GEN93" s="364" t="s">
        <v>116</v>
      </c>
      <c r="GEO93" s="364" t="s">
        <v>116</v>
      </c>
      <c r="GEP93" s="364" t="s">
        <v>116</v>
      </c>
      <c r="GEQ93" s="364" t="s">
        <v>116</v>
      </c>
      <c r="GER93" s="364" t="s">
        <v>116</v>
      </c>
      <c r="GES93" s="364" t="s">
        <v>116</v>
      </c>
      <c r="GET93" s="364" t="s">
        <v>116</v>
      </c>
      <c r="GEU93" s="364" t="s">
        <v>116</v>
      </c>
      <c r="GEV93" s="364" t="s">
        <v>116</v>
      </c>
      <c r="GEW93" s="364" t="s">
        <v>116</v>
      </c>
      <c r="GEX93" s="364" t="s">
        <v>116</v>
      </c>
      <c r="GEY93" s="364" t="s">
        <v>116</v>
      </c>
      <c r="GEZ93" s="364" t="s">
        <v>116</v>
      </c>
      <c r="GFA93" s="364" t="s">
        <v>116</v>
      </c>
      <c r="GFB93" s="364" t="s">
        <v>116</v>
      </c>
      <c r="GFC93" s="364" t="s">
        <v>116</v>
      </c>
      <c r="GFD93" s="364" t="s">
        <v>116</v>
      </c>
      <c r="GFE93" s="364" t="s">
        <v>116</v>
      </c>
      <c r="GFF93" s="364" t="s">
        <v>116</v>
      </c>
      <c r="GFG93" s="364" t="s">
        <v>116</v>
      </c>
      <c r="GFH93" s="364" t="s">
        <v>116</v>
      </c>
      <c r="GFI93" s="364" t="s">
        <v>116</v>
      </c>
      <c r="GFJ93" s="364" t="s">
        <v>116</v>
      </c>
      <c r="GFK93" s="364" t="s">
        <v>116</v>
      </c>
      <c r="GFL93" s="364" t="s">
        <v>116</v>
      </c>
      <c r="GFM93" s="364" t="s">
        <v>116</v>
      </c>
      <c r="GFN93" s="364" t="s">
        <v>116</v>
      </c>
      <c r="GFO93" s="364" t="s">
        <v>116</v>
      </c>
      <c r="GFP93" s="364" t="s">
        <v>116</v>
      </c>
      <c r="GFQ93" s="364" t="s">
        <v>116</v>
      </c>
      <c r="GFR93" s="364" t="s">
        <v>116</v>
      </c>
      <c r="GFS93" s="364" t="s">
        <v>116</v>
      </c>
      <c r="GFT93" s="364" t="s">
        <v>116</v>
      </c>
      <c r="GFU93" s="364" t="s">
        <v>116</v>
      </c>
      <c r="GFV93" s="364" t="s">
        <v>116</v>
      </c>
      <c r="GFW93" s="364" t="s">
        <v>116</v>
      </c>
      <c r="GFX93" s="364" t="s">
        <v>116</v>
      </c>
      <c r="GFY93" s="364" t="s">
        <v>116</v>
      </c>
      <c r="GFZ93" s="364" t="s">
        <v>116</v>
      </c>
      <c r="GGA93" s="364" t="s">
        <v>116</v>
      </c>
      <c r="GGB93" s="364" t="s">
        <v>116</v>
      </c>
      <c r="GGC93" s="364" t="s">
        <v>116</v>
      </c>
      <c r="GGD93" s="364" t="s">
        <v>116</v>
      </c>
      <c r="GGE93" s="364" t="s">
        <v>116</v>
      </c>
      <c r="GGF93" s="364" t="s">
        <v>116</v>
      </c>
      <c r="GGG93" s="364" t="s">
        <v>116</v>
      </c>
      <c r="GGH93" s="364" t="s">
        <v>116</v>
      </c>
      <c r="GGI93" s="364" t="s">
        <v>116</v>
      </c>
      <c r="GGJ93" s="364" t="s">
        <v>116</v>
      </c>
      <c r="GGK93" s="364" t="s">
        <v>116</v>
      </c>
      <c r="GGL93" s="364" t="s">
        <v>116</v>
      </c>
      <c r="GGM93" s="364" t="s">
        <v>116</v>
      </c>
      <c r="GGN93" s="364" t="s">
        <v>116</v>
      </c>
      <c r="GGO93" s="364" t="s">
        <v>116</v>
      </c>
      <c r="GGP93" s="364" t="s">
        <v>116</v>
      </c>
      <c r="GGQ93" s="364" t="s">
        <v>116</v>
      </c>
      <c r="GGR93" s="364" t="s">
        <v>116</v>
      </c>
      <c r="GGS93" s="364" t="s">
        <v>116</v>
      </c>
      <c r="GGT93" s="364" t="s">
        <v>116</v>
      </c>
      <c r="GGU93" s="364" t="s">
        <v>116</v>
      </c>
      <c r="GGV93" s="364" t="s">
        <v>116</v>
      </c>
      <c r="GGW93" s="364" t="s">
        <v>116</v>
      </c>
      <c r="GGX93" s="364" t="s">
        <v>116</v>
      </c>
      <c r="GGY93" s="364" t="s">
        <v>116</v>
      </c>
      <c r="GGZ93" s="364" t="s">
        <v>116</v>
      </c>
      <c r="GHA93" s="364" t="s">
        <v>116</v>
      </c>
      <c r="GHB93" s="364" t="s">
        <v>116</v>
      </c>
      <c r="GHC93" s="364" t="s">
        <v>116</v>
      </c>
      <c r="GHD93" s="364" t="s">
        <v>116</v>
      </c>
      <c r="GHE93" s="364" t="s">
        <v>116</v>
      </c>
      <c r="GHF93" s="364" t="s">
        <v>116</v>
      </c>
      <c r="GHG93" s="364" t="s">
        <v>116</v>
      </c>
      <c r="GHH93" s="364" t="s">
        <v>116</v>
      </c>
      <c r="GHI93" s="364" t="s">
        <v>116</v>
      </c>
      <c r="GHJ93" s="364" t="s">
        <v>116</v>
      </c>
      <c r="GHK93" s="364" t="s">
        <v>116</v>
      </c>
      <c r="GHL93" s="364" t="s">
        <v>116</v>
      </c>
      <c r="GHM93" s="364" t="s">
        <v>116</v>
      </c>
      <c r="GHN93" s="364" t="s">
        <v>116</v>
      </c>
      <c r="GHO93" s="364" t="s">
        <v>116</v>
      </c>
      <c r="GHP93" s="364" t="s">
        <v>116</v>
      </c>
      <c r="GHQ93" s="364" t="s">
        <v>116</v>
      </c>
      <c r="GHR93" s="364" t="s">
        <v>116</v>
      </c>
      <c r="GHS93" s="364" t="s">
        <v>116</v>
      </c>
      <c r="GHT93" s="364" t="s">
        <v>116</v>
      </c>
      <c r="GHU93" s="364" t="s">
        <v>116</v>
      </c>
      <c r="GHV93" s="364" t="s">
        <v>116</v>
      </c>
      <c r="GHW93" s="364" t="s">
        <v>116</v>
      </c>
      <c r="GHX93" s="364" t="s">
        <v>116</v>
      </c>
      <c r="GHY93" s="364" t="s">
        <v>116</v>
      </c>
      <c r="GHZ93" s="364" t="s">
        <v>116</v>
      </c>
      <c r="GIA93" s="364" t="s">
        <v>116</v>
      </c>
      <c r="GIB93" s="364" t="s">
        <v>116</v>
      </c>
      <c r="GIC93" s="364" t="s">
        <v>116</v>
      </c>
      <c r="GID93" s="364" t="s">
        <v>116</v>
      </c>
      <c r="GIE93" s="364" t="s">
        <v>116</v>
      </c>
      <c r="GIF93" s="364" t="s">
        <v>116</v>
      </c>
      <c r="GIG93" s="364" t="s">
        <v>116</v>
      </c>
      <c r="GIH93" s="364" t="s">
        <v>116</v>
      </c>
      <c r="GII93" s="364" t="s">
        <v>116</v>
      </c>
      <c r="GIJ93" s="364" t="s">
        <v>116</v>
      </c>
      <c r="GIK93" s="364" t="s">
        <v>116</v>
      </c>
      <c r="GIL93" s="364" t="s">
        <v>116</v>
      </c>
      <c r="GIM93" s="364" t="s">
        <v>116</v>
      </c>
      <c r="GIN93" s="364" t="s">
        <v>116</v>
      </c>
      <c r="GIO93" s="364" t="s">
        <v>116</v>
      </c>
      <c r="GIP93" s="364" t="s">
        <v>116</v>
      </c>
      <c r="GIQ93" s="364" t="s">
        <v>116</v>
      </c>
      <c r="GIR93" s="364" t="s">
        <v>116</v>
      </c>
      <c r="GIS93" s="364" t="s">
        <v>116</v>
      </c>
      <c r="GIT93" s="364" t="s">
        <v>116</v>
      </c>
      <c r="GIU93" s="364" t="s">
        <v>116</v>
      </c>
      <c r="GIV93" s="364" t="s">
        <v>116</v>
      </c>
      <c r="GIW93" s="364" t="s">
        <v>116</v>
      </c>
      <c r="GIX93" s="364" t="s">
        <v>116</v>
      </c>
      <c r="GIY93" s="364" t="s">
        <v>116</v>
      </c>
      <c r="GIZ93" s="364" t="s">
        <v>116</v>
      </c>
      <c r="GJA93" s="364" t="s">
        <v>116</v>
      </c>
      <c r="GJB93" s="364" t="s">
        <v>116</v>
      </c>
      <c r="GJC93" s="364" t="s">
        <v>116</v>
      </c>
      <c r="GJD93" s="364" t="s">
        <v>116</v>
      </c>
      <c r="GJE93" s="364" t="s">
        <v>116</v>
      </c>
      <c r="GJF93" s="364" t="s">
        <v>116</v>
      </c>
      <c r="GJG93" s="364" t="s">
        <v>116</v>
      </c>
      <c r="GJH93" s="364" t="s">
        <v>116</v>
      </c>
      <c r="GJI93" s="364" t="s">
        <v>116</v>
      </c>
      <c r="GJJ93" s="364" t="s">
        <v>116</v>
      </c>
      <c r="GJK93" s="364" t="s">
        <v>116</v>
      </c>
      <c r="GJL93" s="364" t="s">
        <v>116</v>
      </c>
      <c r="GJM93" s="364" t="s">
        <v>116</v>
      </c>
      <c r="GJN93" s="364" t="s">
        <v>116</v>
      </c>
      <c r="GJO93" s="364" t="s">
        <v>116</v>
      </c>
      <c r="GJP93" s="364" t="s">
        <v>116</v>
      </c>
      <c r="GJQ93" s="364" t="s">
        <v>116</v>
      </c>
      <c r="GJR93" s="364" t="s">
        <v>116</v>
      </c>
      <c r="GJS93" s="364" t="s">
        <v>116</v>
      </c>
      <c r="GJT93" s="364" t="s">
        <v>116</v>
      </c>
      <c r="GJU93" s="364" t="s">
        <v>116</v>
      </c>
      <c r="GJV93" s="364" t="s">
        <v>116</v>
      </c>
      <c r="GJW93" s="364" t="s">
        <v>116</v>
      </c>
      <c r="GJX93" s="364" t="s">
        <v>116</v>
      </c>
      <c r="GJY93" s="364" t="s">
        <v>116</v>
      </c>
      <c r="GJZ93" s="364" t="s">
        <v>116</v>
      </c>
      <c r="GKA93" s="364" t="s">
        <v>116</v>
      </c>
      <c r="GKB93" s="364" t="s">
        <v>116</v>
      </c>
      <c r="GKC93" s="364" t="s">
        <v>116</v>
      </c>
      <c r="GKD93" s="364" t="s">
        <v>116</v>
      </c>
      <c r="GKE93" s="364" t="s">
        <v>116</v>
      </c>
      <c r="GKF93" s="364" t="s">
        <v>116</v>
      </c>
      <c r="GKG93" s="364" t="s">
        <v>116</v>
      </c>
      <c r="GKH93" s="364" t="s">
        <v>116</v>
      </c>
      <c r="GKI93" s="364" t="s">
        <v>116</v>
      </c>
      <c r="GKJ93" s="364" t="s">
        <v>116</v>
      </c>
      <c r="GKK93" s="364" t="s">
        <v>116</v>
      </c>
      <c r="GKL93" s="364" t="s">
        <v>116</v>
      </c>
      <c r="GKM93" s="364" t="s">
        <v>116</v>
      </c>
      <c r="GKN93" s="364" t="s">
        <v>116</v>
      </c>
      <c r="GKO93" s="364" t="s">
        <v>116</v>
      </c>
      <c r="GKP93" s="364" t="s">
        <v>116</v>
      </c>
      <c r="GKQ93" s="364" t="s">
        <v>116</v>
      </c>
      <c r="GKR93" s="364" t="s">
        <v>116</v>
      </c>
      <c r="GKS93" s="364" t="s">
        <v>116</v>
      </c>
      <c r="GKT93" s="364" t="s">
        <v>116</v>
      </c>
      <c r="GKU93" s="364" t="s">
        <v>116</v>
      </c>
      <c r="GKV93" s="364" t="s">
        <v>116</v>
      </c>
      <c r="GKW93" s="364" t="s">
        <v>116</v>
      </c>
      <c r="GKX93" s="364" t="s">
        <v>116</v>
      </c>
      <c r="GKY93" s="364" t="s">
        <v>116</v>
      </c>
      <c r="GKZ93" s="364" t="s">
        <v>116</v>
      </c>
      <c r="GLA93" s="364" t="s">
        <v>116</v>
      </c>
      <c r="GLB93" s="364" t="s">
        <v>116</v>
      </c>
      <c r="GLC93" s="364" t="s">
        <v>116</v>
      </c>
      <c r="GLD93" s="364" t="s">
        <v>116</v>
      </c>
      <c r="GLE93" s="364" t="s">
        <v>116</v>
      </c>
      <c r="GLF93" s="364" t="s">
        <v>116</v>
      </c>
      <c r="GLG93" s="364" t="s">
        <v>116</v>
      </c>
      <c r="GLH93" s="364" t="s">
        <v>116</v>
      </c>
      <c r="GLI93" s="364" t="s">
        <v>116</v>
      </c>
      <c r="GLJ93" s="364" t="s">
        <v>116</v>
      </c>
      <c r="GLK93" s="364" t="s">
        <v>116</v>
      </c>
      <c r="GLL93" s="364" t="s">
        <v>116</v>
      </c>
      <c r="GLM93" s="364" t="s">
        <v>116</v>
      </c>
      <c r="GLN93" s="364" t="s">
        <v>116</v>
      </c>
      <c r="GLO93" s="364" t="s">
        <v>116</v>
      </c>
      <c r="GLP93" s="364" t="s">
        <v>116</v>
      </c>
      <c r="GLQ93" s="364" t="s">
        <v>116</v>
      </c>
      <c r="GLR93" s="364" t="s">
        <v>116</v>
      </c>
      <c r="GLS93" s="364" t="s">
        <v>116</v>
      </c>
      <c r="GLT93" s="364" t="s">
        <v>116</v>
      </c>
      <c r="GLU93" s="364" t="s">
        <v>116</v>
      </c>
      <c r="GLV93" s="364" t="s">
        <v>116</v>
      </c>
      <c r="GLW93" s="364" t="s">
        <v>116</v>
      </c>
      <c r="GLX93" s="364" t="s">
        <v>116</v>
      </c>
      <c r="GLY93" s="364" t="s">
        <v>116</v>
      </c>
      <c r="GLZ93" s="364" t="s">
        <v>116</v>
      </c>
      <c r="GMA93" s="364" t="s">
        <v>116</v>
      </c>
      <c r="GMB93" s="364" t="s">
        <v>116</v>
      </c>
      <c r="GMC93" s="364" t="s">
        <v>116</v>
      </c>
      <c r="GMD93" s="364" t="s">
        <v>116</v>
      </c>
      <c r="GME93" s="364" t="s">
        <v>116</v>
      </c>
      <c r="GMF93" s="364" t="s">
        <v>116</v>
      </c>
      <c r="GMG93" s="364" t="s">
        <v>116</v>
      </c>
      <c r="GMH93" s="364" t="s">
        <v>116</v>
      </c>
      <c r="GMI93" s="364" t="s">
        <v>116</v>
      </c>
      <c r="GMJ93" s="364" t="s">
        <v>116</v>
      </c>
      <c r="GMK93" s="364" t="s">
        <v>116</v>
      </c>
      <c r="GML93" s="364" t="s">
        <v>116</v>
      </c>
      <c r="GMM93" s="364" t="s">
        <v>116</v>
      </c>
      <c r="GMN93" s="364" t="s">
        <v>116</v>
      </c>
      <c r="GMO93" s="364" t="s">
        <v>116</v>
      </c>
      <c r="GMP93" s="364" t="s">
        <v>116</v>
      </c>
      <c r="GMQ93" s="364" t="s">
        <v>116</v>
      </c>
      <c r="GMR93" s="364" t="s">
        <v>116</v>
      </c>
      <c r="GMS93" s="364" t="s">
        <v>116</v>
      </c>
      <c r="GMT93" s="364" t="s">
        <v>116</v>
      </c>
      <c r="GMU93" s="364" t="s">
        <v>116</v>
      </c>
      <c r="GMV93" s="364" t="s">
        <v>116</v>
      </c>
      <c r="GMW93" s="364" t="s">
        <v>116</v>
      </c>
      <c r="GMX93" s="364" t="s">
        <v>116</v>
      </c>
      <c r="GMY93" s="364" t="s">
        <v>116</v>
      </c>
      <c r="GMZ93" s="364" t="s">
        <v>116</v>
      </c>
      <c r="GNA93" s="364" t="s">
        <v>116</v>
      </c>
      <c r="GNB93" s="364" t="s">
        <v>116</v>
      </c>
      <c r="GNC93" s="364" t="s">
        <v>116</v>
      </c>
      <c r="GND93" s="364" t="s">
        <v>116</v>
      </c>
      <c r="GNE93" s="364" t="s">
        <v>116</v>
      </c>
      <c r="GNF93" s="364" t="s">
        <v>116</v>
      </c>
      <c r="GNG93" s="364" t="s">
        <v>116</v>
      </c>
      <c r="GNH93" s="364" t="s">
        <v>116</v>
      </c>
      <c r="GNI93" s="364" t="s">
        <v>116</v>
      </c>
      <c r="GNJ93" s="364" t="s">
        <v>116</v>
      </c>
      <c r="GNK93" s="364" t="s">
        <v>116</v>
      </c>
      <c r="GNL93" s="364" t="s">
        <v>116</v>
      </c>
      <c r="GNM93" s="364" t="s">
        <v>116</v>
      </c>
      <c r="GNN93" s="364" t="s">
        <v>116</v>
      </c>
      <c r="GNO93" s="364" t="s">
        <v>116</v>
      </c>
      <c r="GNP93" s="364" t="s">
        <v>116</v>
      </c>
      <c r="GNQ93" s="364" t="s">
        <v>116</v>
      </c>
      <c r="GNR93" s="364" t="s">
        <v>116</v>
      </c>
      <c r="GNS93" s="364" t="s">
        <v>116</v>
      </c>
      <c r="GNT93" s="364" t="s">
        <v>116</v>
      </c>
      <c r="GNU93" s="364" t="s">
        <v>116</v>
      </c>
      <c r="GNV93" s="364" t="s">
        <v>116</v>
      </c>
      <c r="GNW93" s="364" t="s">
        <v>116</v>
      </c>
      <c r="GNX93" s="364" t="s">
        <v>116</v>
      </c>
      <c r="GNY93" s="364" t="s">
        <v>116</v>
      </c>
      <c r="GNZ93" s="364" t="s">
        <v>116</v>
      </c>
      <c r="GOA93" s="364" t="s">
        <v>116</v>
      </c>
      <c r="GOB93" s="364" t="s">
        <v>116</v>
      </c>
      <c r="GOC93" s="364" t="s">
        <v>116</v>
      </c>
      <c r="GOD93" s="364" t="s">
        <v>116</v>
      </c>
      <c r="GOE93" s="364" t="s">
        <v>116</v>
      </c>
      <c r="GOF93" s="364" t="s">
        <v>116</v>
      </c>
      <c r="GOG93" s="364" t="s">
        <v>116</v>
      </c>
      <c r="GOH93" s="364" t="s">
        <v>116</v>
      </c>
      <c r="GOI93" s="364" t="s">
        <v>116</v>
      </c>
      <c r="GOJ93" s="364" t="s">
        <v>116</v>
      </c>
      <c r="GOK93" s="364" t="s">
        <v>116</v>
      </c>
      <c r="GOL93" s="364" t="s">
        <v>116</v>
      </c>
      <c r="GOM93" s="364" t="s">
        <v>116</v>
      </c>
      <c r="GON93" s="364" t="s">
        <v>116</v>
      </c>
      <c r="GOO93" s="364" t="s">
        <v>116</v>
      </c>
      <c r="GOP93" s="364" t="s">
        <v>116</v>
      </c>
      <c r="GOQ93" s="364" t="s">
        <v>116</v>
      </c>
      <c r="GOR93" s="364" t="s">
        <v>116</v>
      </c>
      <c r="GOS93" s="364" t="s">
        <v>116</v>
      </c>
      <c r="GOT93" s="364" t="s">
        <v>116</v>
      </c>
      <c r="GOU93" s="364" t="s">
        <v>116</v>
      </c>
      <c r="GOV93" s="364" t="s">
        <v>116</v>
      </c>
      <c r="GOW93" s="364" t="s">
        <v>116</v>
      </c>
      <c r="GOX93" s="364" t="s">
        <v>116</v>
      </c>
      <c r="GOY93" s="364" t="s">
        <v>116</v>
      </c>
      <c r="GOZ93" s="364" t="s">
        <v>116</v>
      </c>
      <c r="GPA93" s="364" t="s">
        <v>116</v>
      </c>
      <c r="GPB93" s="364" t="s">
        <v>116</v>
      </c>
      <c r="GPC93" s="364" t="s">
        <v>116</v>
      </c>
      <c r="GPD93" s="364" t="s">
        <v>116</v>
      </c>
      <c r="GPE93" s="364" t="s">
        <v>116</v>
      </c>
      <c r="GPF93" s="364" t="s">
        <v>116</v>
      </c>
      <c r="GPG93" s="364" t="s">
        <v>116</v>
      </c>
      <c r="GPH93" s="364" t="s">
        <v>116</v>
      </c>
      <c r="GPI93" s="364" t="s">
        <v>116</v>
      </c>
      <c r="GPJ93" s="364" t="s">
        <v>116</v>
      </c>
      <c r="GPK93" s="364" t="s">
        <v>116</v>
      </c>
      <c r="GPL93" s="364" t="s">
        <v>116</v>
      </c>
      <c r="GPM93" s="364" t="s">
        <v>116</v>
      </c>
      <c r="GPN93" s="364" t="s">
        <v>116</v>
      </c>
      <c r="GPO93" s="364" t="s">
        <v>116</v>
      </c>
      <c r="GPP93" s="364" t="s">
        <v>116</v>
      </c>
      <c r="GPQ93" s="364" t="s">
        <v>116</v>
      </c>
      <c r="GPR93" s="364" t="s">
        <v>116</v>
      </c>
      <c r="GPS93" s="364" t="s">
        <v>116</v>
      </c>
      <c r="GPT93" s="364" t="s">
        <v>116</v>
      </c>
      <c r="GPU93" s="364" t="s">
        <v>116</v>
      </c>
      <c r="GPV93" s="364" t="s">
        <v>116</v>
      </c>
      <c r="GPW93" s="364" t="s">
        <v>116</v>
      </c>
      <c r="GPX93" s="364" t="s">
        <v>116</v>
      </c>
      <c r="GPY93" s="364" t="s">
        <v>116</v>
      </c>
      <c r="GPZ93" s="364" t="s">
        <v>116</v>
      </c>
      <c r="GQA93" s="364" t="s">
        <v>116</v>
      </c>
      <c r="GQB93" s="364" t="s">
        <v>116</v>
      </c>
      <c r="GQC93" s="364" t="s">
        <v>116</v>
      </c>
      <c r="GQD93" s="364" t="s">
        <v>116</v>
      </c>
      <c r="GQE93" s="364" t="s">
        <v>116</v>
      </c>
      <c r="GQF93" s="364" t="s">
        <v>116</v>
      </c>
      <c r="GQG93" s="364" t="s">
        <v>116</v>
      </c>
      <c r="GQH93" s="364" t="s">
        <v>116</v>
      </c>
      <c r="GQI93" s="364" t="s">
        <v>116</v>
      </c>
      <c r="GQJ93" s="364" t="s">
        <v>116</v>
      </c>
      <c r="GQK93" s="364" t="s">
        <v>116</v>
      </c>
      <c r="GQL93" s="364" t="s">
        <v>116</v>
      </c>
      <c r="GQM93" s="364" t="s">
        <v>116</v>
      </c>
      <c r="GQN93" s="364" t="s">
        <v>116</v>
      </c>
      <c r="GQO93" s="364" t="s">
        <v>116</v>
      </c>
      <c r="GQP93" s="364" t="s">
        <v>116</v>
      </c>
      <c r="GQQ93" s="364" t="s">
        <v>116</v>
      </c>
      <c r="GQR93" s="364" t="s">
        <v>116</v>
      </c>
      <c r="GQS93" s="364" t="s">
        <v>116</v>
      </c>
      <c r="GQT93" s="364" t="s">
        <v>116</v>
      </c>
      <c r="GQU93" s="364" t="s">
        <v>116</v>
      </c>
      <c r="GQV93" s="364" t="s">
        <v>116</v>
      </c>
      <c r="GQW93" s="364" t="s">
        <v>116</v>
      </c>
      <c r="GQX93" s="364" t="s">
        <v>116</v>
      </c>
      <c r="GQY93" s="364" t="s">
        <v>116</v>
      </c>
      <c r="GQZ93" s="364" t="s">
        <v>116</v>
      </c>
      <c r="GRA93" s="364" t="s">
        <v>116</v>
      </c>
      <c r="GRB93" s="364" t="s">
        <v>116</v>
      </c>
      <c r="GRC93" s="364" t="s">
        <v>116</v>
      </c>
      <c r="GRD93" s="364" t="s">
        <v>116</v>
      </c>
      <c r="GRE93" s="364" t="s">
        <v>116</v>
      </c>
      <c r="GRF93" s="364" t="s">
        <v>116</v>
      </c>
      <c r="GRG93" s="364" t="s">
        <v>116</v>
      </c>
      <c r="GRH93" s="364" t="s">
        <v>116</v>
      </c>
      <c r="GRI93" s="364" t="s">
        <v>116</v>
      </c>
      <c r="GRJ93" s="364" t="s">
        <v>116</v>
      </c>
      <c r="GRK93" s="364" t="s">
        <v>116</v>
      </c>
      <c r="GRL93" s="364" t="s">
        <v>116</v>
      </c>
      <c r="GRM93" s="364" t="s">
        <v>116</v>
      </c>
      <c r="GRN93" s="364" t="s">
        <v>116</v>
      </c>
      <c r="GRO93" s="364" t="s">
        <v>116</v>
      </c>
      <c r="GRP93" s="364" t="s">
        <v>116</v>
      </c>
      <c r="GRQ93" s="364" t="s">
        <v>116</v>
      </c>
      <c r="GRR93" s="364" t="s">
        <v>116</v>
      </c>
      <c r="GRS93" s="364" t="s">
        <v>116</v>
      </c>
      <c r="GRT93" s="364" t="s">
        <v>116</v>
      </c>
      <c r="GRU93" s="364" t="s">
        <v>116</v>
      </c>
      <c r="GRV93" s="364" t="s">
        <v>116</v>
      </c>
      <c r="GRW93" s="364" t="s">
        <v>116</v>
      </c>
      <c r="GRX93" s="364" t="s">
        <v>116</v>
      </c>
      <c r="GRY93" s="364" t="s">
        <v>116</v>
      </c>
      <c r="GRZ93" s="364" t="s">
        <v>116</v>
      </c>
      <c r="GSA93" s="364" t="s">
        <v>116</v>
      </c>
      <c r="GSB93" s="364" t="s">
        <v>116</v>
      </c>
      <c r="GSC93" s="364" t="s">
        <v>116</v>
      </c>
      <c r="GSD93" s="364" t="s">
        <v>116</v>
      </c>
      <c r="GSE93" s="364" t="s">
        <v>116</v>
      </c>
      <c r="GSF93" s="364" t="s">
        <v>116</v>
      </c>
      <c r="GSG93" s="364" t="s">
        <v>116</v>
      </c>
      <c r="GSH93" s="364" t="s">
        <v>116</v>
      </c>
      <c r="GSI93" s="364" t="s">
        <v>116</v>
      </c>
      <c r="GSJ93" s="364" t="s">
        <v>116</v>
      </c>
      <c r="GSK93" s="364" t="s">
        <v>116</v>
      </c>
      <c r="GSL93" s="364" t="s">
        <v>116</v>
      </c>
      <c r="GSM93" s="364" t="s">
        <v>116</v>
      </c>
      <c r="GSN93" s="364" t="s">
        <v>116</v>
      </c>
      <c r="GSO93" s="364" t="s">
        <v>116</v>
      </c>
      <c r="GSP93" s="364" t="s">
        <v>116</v>
      </c>
      <c r="GSQ93" s="364" t="s">
        <v>116</v>
      </c>
      <c r="GSR93" s="364" t="s">
        <v>116</v>
      </c>
      <c r="GSS93" s="364" t="s">
        <v>116</v>
      </c>
      <c r="GST93" s="364" t="s">
        <v>116</v>
      </c>
      <c r="GSU93" s="364" t="s">
        <v>116</v>
      </c>
      <c r="GSV93" s="364" t="s">
        <v>116</v>
      </c>
      <c r="GSW93" s="364" t="s">
        <v>116</v>
      </c>
      <c r="GSX93" s="364" t="s">
        <v>116</v>
      </c>
      <c r="GSY93" s="364" t="s">
        <v>116</v>
      </c>
      <c r="GSZ93" s="364" t="s">
        <v>116</v>
      </c>
      <c r="GTA93" s="364" t="s">
        <v>116</v>
      </c>
      <c r="GTB93" s="364" t="s">
        <v>116</v>
      </c>
      <c r="GTC93" s="364" t="s">
        <v>116</v>
      </c>
      <c r="GTD93" s="364" t="s">
        <v>116</v>
      </c>
      <c r="GTE93" s="364" t="s">
        <v>116</v>
      </c>
      <c r="GTF93" s="364" t="s">
        <v>116</v>
      </c>
      <c r="GTG93" s="364" t="s">
        <v>116</v>
      </c>
      <c r="GTH93" s="364" t="s">
        <v>116</v>
      </c>
      <c r="GTI93" s="364" t="s">
        <v>116</v>
      </c>
      <c r="GTJ93" s="364" t="s">
        <v>116</v>
      </c>
      <c r="GTK93" s="364" t="s">
        <v>116</v>
      </c>
      <c r="GTL93" s="364" t="s">
        <v>116</v>
      </c>
      <c r="GTM93" s="364" t="s">
        <v>116</v>
      </c>
      <c r="GTN93" s="364" t="s">
        <v>116</v>
      </c>
      <c r="GTO93" s="364" t="s">
        <v>116</v>
      </c>
      <c r="GTP93" s="364" t="s">
        <v>116</v>
      </c>
      <c r="GTQ93" s="364" t="s">
        <v>116</v>
      </c>
      <c r="GTR93" s="364" t="s">
        <v>116</v>
      </c>
      <c r="GTS93" s="364" t="s">
        <v>116</v>
      </c>
      <c r="GTT93" s="364" t="s">
        <v>116</v>
      </c>
      <c r="GTU93" s="364" t="s">
        <v>116</v>
      </c>
      <c r="GTV93" s="364" t="s">
        <v>116</v>
      </c>
      <c r="GTW93" s="364" t="s">
        <v>116</v>
      </c>
      <c r="GTX93" s="364" t="s">
        <v>116</v>
      </c>
      <c r="GTY93" s="364" t="s">
        <v>116</v>
      </c>
      <c r="GTZ93" s="364" t="s">
        <v>116</v>
      </c>
      <c r="GUA93" s="364" t="s">
        <v>116</v>
      </c>
      <c r="GUB93" s="364" t="s">
        <v>116</v>
      </c>
      <c r="GUC93" s="364" t="s">
        <v>116</v>
      </c>
      <c r="GUD93" s="364" t="s">
        <v>116</v>
      </c>
      <c r="GUE93" s="364" t="s">
        <v>116</v>
      </c>
      <c r="GUF93" s="364" t="s">
        <v>116</v>
      </c>
      <c r="GUG93" s="364" t="s">
        <v>116</v>
      </c>
      <c r="GUH93" s="364" t="s">
        <v>116</v>
      </c>
      <c r="GUI93" s="364" t="s">
        <v>116</v>
      </c>
      <c r="GUJ93" s="364" t="s">
        <v>116</v>
      </c>
      <c r="GUK93" s="364" t="s">
        <v>116</v>
      </c>
      <c r="GUL93" s="364" t="s">
        <v>116</v>
      </c>
      <c r="GUM93" s="364" t="s">
        <v>116</v>
      </c>
      <c r="GUN93" s="364" t="s">
        <v>116</v>
      </c>
      <c r="GUO93" s="364" t="s">
        <v>116</v>
      </c>
      <c r="GUP93" s="364" t="s">
        <v>116</v>
      </c>
      <c r="GUQ93" s="364" t="s">
        <v>116</v>
      </c>
      <c r="GUR93" s="364" t="s">
        <v>116</v>
      </c>
      <c r="GUS93" s="364" t="s">
        <v>116</v>
      </c>
      <c r="GUT93" s="364" t="s">
        <v>116</v>
      </c>
      <c r="GUU93" s="364" t="s">
        <v>116</v>
      </c>
      <c r="GUV93" s="364" t="s">
        <v>116</v>
      </c>
      <c r="GUW93" s="364" t="s">
        <v>116</v>
      </c>
      <c r="GUX93" s="364" t="s">
        <v>116</v>
      </c>
      <c r="GUY93" s="364" t="s">
        <v>116</v>
      </c>
      <c r="GUZ93" s="364" t="s">
        <v>116</v>
      </c>
      <c r="GVA93" s="364" t="s">
        <v>116</v>
      </c>
      <c r="GVB93" s="364" t="s">
        <v>116</v>
      </c>
      <c r="GVC93" s="364" t="s">
        <v>116</v>
      </c>
      <c r="GVD93" s="364" t="s">
        <v>116</v>
      </c>
      <c r="GVE93" s="364" t="s">
        <v>116</v>
      </c>
      <c r="GVF93" s="364" t="s">
        <v>116</v>
      </c>
      <c r="GVG93" s="364" t="s">
        <v>116</v>
      </c>
      <c r="GVH93" s="364" t="s">
        <v>116</v>
      </c>
      <c r="GVI93" s="364" t="s">
        <v>116</v>
      </c>
      <c r="GVJ93" s="364" t="s">
        <v>116</v>
      </c>
      <c r="GVK93" s="364" t="s">
        <v>116</v>
      </c>
      <c r="GVL93" s="364" t="s">
        <v>116</v>
      </c>
      <c r="GVM93" s="364" t="s">
        <v>116</v>
      </c>
      <c r="GVN93" s="364" t="s">
        <v>116</v>
      </c>
      <c r="GVO93" s="364" t="s">
        <v>116</v>
      </c>
      <c r="GVP93" s="364" t="s">
        <v>116</v>
      </c>
      <c r="GVQ93" s="364" t="s">
        <v>116</v>
      </c>
      <c r="GVR93" s="364" t="s">
        <v>116</v>
      </c>
      <c r="GVS93" s="364" t="s">
        <v>116</v>
      </c>
      <c r="GVT93" s="364" t="s">
        <v>116</v>
      </c>
      <c r="GVU93" s="364" t="s">
        <v>116</v>
      </c>
      <c r="GVV93" s="364" t="s">
        <v>116</v>
      </c>
      <c r="GVW93" s="364" t="s">
        <v>116</v>
      </c>
      <c r="GVX93" s="364" t="s">
        <v>116</v>
      </c>
      <c r="GVY93" s="364" t="s">
        <v>116</v>
      </c>
      <c r="GVZ93" s="364" t="s">
        <v>116</v>
      </c>
      <c r="GWA93" s="364" t="s">
        <v>116</v>
      </c>
      <c r="GWB93" s="364" t="s">
        <v>116</v>
      </c>
      <c r="GWC93" s="364" t="s">
        <v>116</v>
      </c>
      <c r="GWD93" s="364" t="s">
        <v>116</v>
      </c>
      <c r="GWE93" s="364" t="s">
        <v>116</v>
      </c>
      <c r="GWF93" s="364" t="s">
        <v>116</v>
      </c>
      <c r="GWG93" s="364" t="s">
        <v>116</v>
      </c>
      <c r="GWH93" s="364" t="s">
        <v>116</v>
      </c>
      <c r="GWI93" s="364" t="s">
        <v>116</v>
      </c>
      <c r="GWJ93" s="364" t="s">
        <v>116</v>
      </c>
      <c r="GWK93" s="364" t="s">
        <v>116</v>
      </c>
      <c r="GWL93" s="364" t="s">
        <v>116</v>
      </c>
      <c r="GWM93" s="364" t="s">
        <v>116</v>
      </c>
      <c r="GWN93" s="364" t="s">
        <v>116</v>
      </c>
      <c r="GWO93" s="364" t="s">
        <v>116</v>
      </c>
      <c r="GWP93" s="364" t="s">
        <v>116</v>
      </c>
      <c r="GWQ93" s="364" t="s">
        <v>116</v>
      </c>
      <c r="GWR93" s="364" t="s">
        <v>116</v>
      </c>
      <c r="GWS93" s="364" t="s">
        <v>116</v>
      </c>
      <c r="GWT93" s="364" t="s">
        <v>116</v>
      </c>
      <c r="GWU93" s="364" t="s">
        <v>116</v>
      </c>
      <c r="GWV93" s="364" t="s">
        <v>116</v>
      </c>
      <c r="GWW93" s="364" t="s">
        <v>116</v>
      </c>
      <c r="GWX93" s="364" t="s">
        <v>116</v>
      </c>
      <c r="GWY93" s="364" t="s">
        <v>116</v>
      </c>
      <c r="GWZ93" s="364" t="s">
        <v>116</v>
      </c>
      <c r="GXA93" s="364" t="s">
        <v>116</v>
      </c>
      <c r="GXB93" s="364" t="s">
        <v>116</v>
      </c>
      <c r="GXC93" s="364" t="s">
        <v>116</v>
      </c>
      <c r="GXD93" s="364" t="s">
        <v>116</v>
      </c>
      <c r="GXE93" s="364" t="s">
        <v>116</v>
      </c>
      <c r="GXF93" s="364" t="s">
        <v>116</v>
      </c>
      <c r="GXG93" s="364" t="s">
        <v>116</v>
      </c>
      <c r="GXH93" s="364" t="s">
        <v>116</v>
      </c>
      <c r="GXI93" s="364" t="s">
        <v>116</v>
      </c>
      <c r="GXJ93" s="364" t="s">
        <v>116</v>
      </c>
      <c r="GXK93" s="364" t="s">
        <v>116</v>
      </c>
      <c r="GXL93" s="364" t="s">
        <v>116</v>
      </c>
      <c r="GXM93" s="364" t="s">
        <v>116</v>
      </c>
      <c r="GXN93" s="364" t="s">
        <v>116</v>
      </c>
      <c r="GXO93" s="364" t="s">
        <v>116</v>
      </c>
      <c r="GXP93" s="364" t="s">
        <v>116</v>
      </c>
      <c r="GXQ93" s="364" t="s">
        <v>116</v>
      </c>
      <c r="GXR93" s="364" t="s">
        <v>116</v>
      </c>
      <c r="GXS93" s="364" t="s">
        <v>116</v>
      </c>
      <c r="GXT93" s="364" t="s">
        <v>116</v>
      </c>
      <c r="GXU93" s="364" t="s">
        <v>116</v>
      </c>
      <c r="GXV93" s="364" t="s">
        <v>116</v>
      </c>
      <c r="GXW93" s="364" t="s">
        <v>116</v>
      </c>
      <c r="GXX93" s="364" t="s">
        <v>116</v>
      </c>
      <c r="GXY93" s="364" t="s">
        <v>116</v>
      </c>
      <c r="GXZ93" s="364" t="s">
        <v>116</v>
      </c>
      <c r="GYA93" s="364" t="s">
        <v>116</v>
      </c>
      <c r="GYB93" s="364" t="s">
        <v>116</v>
      </c>
      <c r="GYC93" s="364" t="s">
        <v>116</v>
      </c>
      <c r="GYD93" s="364" t="s">
        <v>116</v>
      </c>
      <c r="GYE93" s="364" t="s">
        <v>116</v>
      </c>
      <c r="GYF93" s="364" t="s">
        <v>116</v>
      </c>
      <c r="GYG93" s="364" t="s">
        <v>116</v>
      </c>
      <c r="GYH93" s="364" t="s">
        <v>116</v>
      </c>
      <c r="GYI93" s="364" t="s">
        <v>116</v>
      </c>
      <c r="GYJ93" s="364" t="s">
        <v>116</v>
      </c>
      <c r="GYK93" s="364" t="s">
        <v>116</v>
      </c>
      <c r="GYL93" s="364" t="s">
        <v>116</v>
      </c>
      <c r="GYM93" s="364" t="s">
        <v>116</v>
      </c>
      <c r="GYN93" s="364" t="s">
        <v>116</v>
      </c>
      <c r="GYO93" s="364" t="s">
        <v>116</v>
      </c>
      <c r="GYP93" s="364" t="s">
        <v>116</v>
      </c>
      <c r="GYQ93" s="364" t="s">
        <v>116</v>
      </c>
      <c r="GYR93" s="364" t="s">
        <v>116</v>
      </c>
      <c r="GYS93" s="364" t="s">
        <v>116</v>
      </c>
      <c r="GYT93" s="364" t="s">
        <v>116</v>
      </c>
      <c r="GYU93" s="364" t="s">
        <v>116</v>
      </c>
      <c r="GYV93" s="364" t="s">
        <v>116</v>
      </c>
      <c r="GYW93" s="364" t="s">
        <v>116</v>
      </c>
      <c r="GYX93" s="364" t="s">
        <v>116</v>
      </c>
      <c r="GYY93" s="364" t="s">
        <v>116</v>
      </c>
      <c r="GYZ93" s="364" t="s">
        <v>116</v>
      </c>
      <c r="GZA93" s="364" t="s">
        <v>116</v>
      </c>
      <c r="GZB93" s="364" t="s">
        <v>116</v>
      </c>
      <c r="GZC93" s="364" t="s">
        <v>116</v>
      </c>
      <c r="GZD93" s="364" t="s">
        <v>116</v>
      </c>
      <c r="GZE93" s="364" t="s">
        <v>116</v>
      </c>
      <c r="GZF93" s="364" t="s">
        <v>116</v>
      </c>
      <c r="GZG93" s="364" t="s">
        <v>116</v>
      </c>
      <c r="GZH93" s="364" t="s">
        <v>116</v>
      </c>
      <c r="GZI93" s="364" t="s">
        <v>116</v>
      </c>
      <c r="GZJ93" s="364" t="s">
        <v>116</v>
      </c>
      <c r="GZK93" s="364" t="s">
        <v>116</v>
      </c>
      <c r="GZL93" s="364" t="s">
        <v>116</v>
      </c>
      <c r="GZM93" s="364" t="s">
        <v>116</v>
      </c>
      <c r="GZN93" s="364" t="s">
        <v>116</v>
      </c>
      <c r="GZO93" s="364" t="s">
        <v>116</v>
      </c>
      <c r="GZP93" s="364" t="s">
        <v>116</v>
      </c>
      <c r="GZQ93" s="364" t="s">
        <v>116</v>
      </c>
      <c r="GZR93" s="364" t="s">
        <v>116</v>
      </c>
      <c r="GZS93" s="364" t="s">
        <v>116</v>
      </c>
      <c r="GZT93" s="364" t="s">
        <v>116</v>
      </c>
      <c r="GZU93" s="364" t="s">
        <v>116</v>
      </c>
      <c r="GZV93" s="364" t="s">
        <v>116</v>
      </c>
      <c r="GZW93" s="364" t="s">
        <v>116</v>
      </c>
      <c r="GZX93" s="364" t="s">
        <v>116</v>
      </c>
      <c r="GZY93" s="364" t="s">
        <v>116</v>
      </c>
      <c r="GZZ93" s="364" t="s">
        <v>116</v>
      </c>
      <c r="HAA93" s="364" t="s">
        <v>116</v>
      </c>
      <c r="HAB93" s="364" t="s">
        <v>116</v>
      </c>
      <c r="HAC93" s="364" t="s">
        <v>116</v>
      </c>
      <c r="HAD93" s="364" t="s">
        <v>116</v>
      </c>
      <c r="HAE93" s="364" t="s">
        <v>116</v>
      </c>
      <c r="HAF93" s="364" t="s">
        <v>116</v>
      </c>
      <c r="HAG93" s="364" t="s">
        <v>116</v>
      </c>
      <c r="HAH93" s="364" t="s">
        <v>116</v>
      </c>
      <c r="HAI93" s="364" t="s">
        <v>116</v>
      </c>
      <c r="HAJ93" s="364" t="s">
        <v>116</v>
      </c>
      <c r="HAK93" s="364" t="s">
        <v>116</v>
      </c>
      <c r="HAL93" s="364" t="s">
        <v>116</v>
      </c>
      <c r="HAM93" s="364" t="s">
        <v>116</v>
      </c>
      <c r="HAN93" s="364" t="s">
        <v>116</v>
      </c>
      <c r="HAO93" s="364" t="s">
        <v>116</v>
      </c>
      <c r="HAP93" s="364" t="s">
        <v>116</v>
      </c>
      <c r="HAQ93" s="364" t="s">
        <v>116</v>
      </c>
      <c r="HAR93" s="364" t="s">
        <v>116</v>
      </c>
      <c r="HAS93" s="364" t="s">
        <v>116</v>
      </c>
      <c r="HAT93" s="364" t="s">
        <v>116</v>
      </c>
      <c r="HAU93" s="364" t="s">
        <v>116</v>
      </c>
      <c r="HAV93" s="364" t="s">
        <v>116</v>
      </c>
      <c r="HAW93" s="364" t="s">
        <v>116</v>
      </c>
      <c r="HAX93" s="364" t="s">
        <v>116</v>
      </c>
      <c r="HAY93" s="364" t="s">
        <v>116</v>
      </c>
      <c r="HAZ93" s="364" t="s">
        <v>116</v>
      </c>
      <c r="HBA93" s="364" t="s">
        <v>116</v>
      </c>
      <c r="HBB93" s="364" t="s">
        <v>116</v>
      </c>
      <c r="HBC93" s="364" t="s">
        <v>116</v>
      </c>
      <c r="HBD93" s="364" t="s">
        <v>116</v>
      </c>
      <c r="HBE93" s="364" t="s">
        <v>116</v>
      </c>
      <c r="HBF93" s="364" t="s">
        <v>116</v>
      </c>
      <c r="HBG93" s="364" t="s">
        <v>116</v>
      </c>
      <c r="HBH93" s="364" t="s">
        <v>116</v>
      </c>
      <c r="HBI93" s="364" t="s">
        <v>116</v>
      </c>
      <c r="HBJ93" s="364" t="s">
        <v>116</v>
      </c>
      <c r="HBK93" s="364" t="s">
        <v>116</v>
      </c>
      <c r="HBL93" s="364" t="s">
        <v>116</v>
      </c>
      <c r="HBM93" s="364" t="s">
        <v>116</v>
      </c>
      <c r="HBN93" s="364" t="s">
        <v>116</v>
      </c>
      <c r="HBO93" s="364" t="s">
        <v>116</v>
      </c>
      <c r="HBP93" s="364" t="s">
        <v>116</v>
      </c>
      <c r="HBQ93" s="364" t="s">
        <v>116</v>
      </c>
      <c r="HBR93" s="364" t="s">
        <v>116</v>
      </c>
      <c r="HBS93" s="364" t="s">
        <v>116</v>
      </c>
      <c r="HBT93" s="364" t="s">
        <v>116</v>
      </c>
      <c r="HBU93" s="364" t="s">
        <v>116</v>
      </c>
      <c r="HBV93" s="364" t="s">
        <v>116</v>
      </c>
      <c r="HBW93" s="364" t="s">
        <v>116</v>
      </c>
      <c r="HBX93" s="364" t="s">
        <v>116</v>
      </c>
      <c r="HBY93" s="364" t="s">
        <v>116</v>
      </c>
      <c r="HBZ93" s="364" t="s">
        <v>116</v>
      </c>
      <c r="HCA93" s="364" t="s">
        <v>116</v>
      </c>
      <c r="HCB93" s="364" t="s">
        <v>116</v>
      </c>
      <c r="HCC93" s="364" t="s">
        <v>116</v>
      </c>
      <c r="HCD93" s="364" t="s">
        <v>116</v>
      </c>
      <c r="HCE93" s="364" t="s">
        <v>116</v>
      </c>
      <c r="HCF93" s="364" t="s">
        <v>116</v>
      </c>
      <c r="HCG93" s="364" t="s">
        <v>116</v>
      </c>
      <c r="HCH93" s="364" t="s">
        <v>116</v>
      </c>
      <c r="HCI93" s="364" t="s">
        <v>116</v>
      </c>
      <c r="HCJ93" s="364" t="s">
        <v>116</v>
      </c>
      <c r="HCK93" s="364" t="s">
        <v>116</v>
      </c>
      <c r="HCL93" s="364" t="s">
        <v>116</v>
      </c>
      <c r="HCM93" s="364" t="s">
        <v>116</v>
      </c>
      <c r="HCN93" s="364" t="s">
        <v>116</v>
      </c>
      <c r="HCO93" s="364" t="s">
        <v>116</v>
      </c>
      <c r="HCP93" s="364" t="s">
        <v>116</v>
      </c>
      <c r="HCQ93" s="364" t="s">
        <v>116</v>
      </c>
      <c r="HCR93" s="364" t="s">
        <v>116</v>
      </c>
      <c r="HCS93" s="364" t="s">
        <v>116</v>
      </c>
      <c r="HCT93" s="364" t="s">
        <v>116</v>
      </c>
      <c r="HCU93" s="364" t="s">
        <v>116</v>
      </c>
      <c r="HCV93" s="364" t="s">
        <v>116</v>
      </c>
      <c r="HCW93" s="364" t="s">
        <v>116</v>
      </c>
      <c r="HCX93" s="364" t="s">
        <v>116</v>
      </c>
      <c r="HCY93" s="364" t="s">
        <v>116</v>
      </c>
      <c r="HCZ93" s="364" t="s">
        <v>116</v>
      </c>
      <c r="HDA93" s="364" t="s">
        <v>116</v>
      </c>
      <c r="HDB93" s="364" t="s">
        <v>116</v>
      </c>
      <c r="HDC93" s="364" t="s">
        <v>116</v>
      </c>
      <c r="HDD93" s="364" t="s">
        <v>116</v>
      </c>
      <c r="HDE93" s="364" t="s">
        <v>116</v>
      </c>
      <c r="HDF93" s="364" t="s">
        <v>116</v>
      </c>
      <c r="HDG93" s="364" t="s">
        <v>116</v>
      </c>
      <c r="HDH93" s="364" t="s">
        <v>116</v>
      </c>
      <c r="HDI93" s="364" t="s">
        <v>116</v>
      </c>
      <c r="HDJ93" s="364" t="s">
        <v>116</v>
      </c>
      <c r="HDK93" s="364" t="s">
        <v>116</v>
      </c>
      <c r="HDL93" s="364" t="s">
        <v>116</v>
      </c>
      <c r="HDM93" s="364" t="s">
        <v>116</v>
      </c>
      <c r="HDN93" s="364" t="s">
        <v>116</v>
      </c>
      <c r="HDO93" s="364" t="s">
        <v>116</v>
      </c>
      <c r="HDP93" s="364" t="s">
        <v>116</v>
      </c>
      <c r="HDQ93" s="364" t="s">
        <v>116</v>
      </c>
      <c r="HDR93" s="364" t="s">
        <v>116</v>
      </c>
      <c r="HDS93" s="364" t="s">
        <v>116</v>
      </c>
      <c r="HDT93" s="364" t="s">
        <v>116</v>
      </c>
      <c r="HDU93" s="364" t="s">
        <v>116</v>
      </c>
      <c r="HDV93" s="364" t="s">
        <v>116</v>
      </c>
      <c r="HDW93" s="364" t="s">
        <v>116</v>
      </c>
      <c r="HDX93" s="364" t="s">
        <v>116</v>
      </c>
      <c r="HDY93" s="364" t="s">
        <v>116</v>
      </c>
      <c r="HDZ93" s="364" t="s">
        <v>116</v>
      </c>
      <c r="HEA93" s="364" t="s">
        <v>116</v>
      </c>
      <c r="HEB93" s="364" t="s">
        <v>116</v>
      </c>
      <c r="HEC93" s="364" t="s">
        <v>116</v>
      </c>
      <c r="HED93" s="364" t="s">
        <v>116</v>
      </c>
      <c r="HEE93" s="364" t="s">
        <v>116</v>
      </c>
      <c r="HEF93" s="364" t="s">
        <v>116</v>
      </c>
      <c r="HEG93" s="364" t="s">
        <v>116</v>
      </c>
      <c r="HEH93" s="364" t="s">
        <v>116</v>
      </c>
      <c r="HEI93" s="364" t="s">
        <v>116</v>
      </c>
      <c r="HEJ93" s="364" t="s">
        <v>116</v>
      </c>
      <c r="HEK93" s="364" t="s">
        <v>116</v>
      </c>
      <c r="HEL93" s="364" t="s">
        <v>116</v>
      </c>
      <c r="HEM93" s="364" t="s">
        <v>116</v>
      </c>
      <c r="HEN93" s="364" t="s">
        <v>116</v>
      </c>
      <c r="HEO93" s="364" t="s">
        <v>116</v>
      </c>
      <c r="HEP93" s="364" t="s">
        <v>116</v>
      </c>
      <c r="HEQ93" s="364" t="s">
        <v>116</v>
      </c>
      <c r="HER93" s="364" t="s">
        <v>116</v>
      </c>
      <c r="HES93" s="364" t="s">
        <v>116</v>
      </c>
      <c r="HET93" s="364" t="s">
        <v>116</v>
      </c>
      <c r="HEU93" s="364" t="s">
        <v>116</v>
      </c>
      <c r="HEV93" s="364" t="s">
        <v>116</v>
      </c>
      <c r="HEW93" s="364" t="s">
        <v>116</v>
      </c>
      <c r="HEX93" s="364" t="s">
        <v>116</v>
      </c>
      <c r="HEY93" s="364" t="s">
        <v>116</v>
      </c>
      <c r="HEZ93" s="364" t="s">
        <v>116</v>
      </c>
      <c r="HFA93" s="364" t="s">
        <v>116</v>
      </c>
      <c r="HFB93" s="364" t="s">
        <v>116</v>
      </c>
      <c r="HFC93" s="364" t="s">
        <v>116</v>
      </c>
      <c r="HFD93" s="364" t="s">
        <v>116</v>
      </c>
      <c r="HFE93" s="364" t="s">
        <v>116</v>
      </c>
      <c r="HFF93" s="364" t="s">
        <v>116</v>
      </c>
      <c r="HFG93" s="364" t="s">
        <v>116</v>
      </c>
      <c r="HFH93" s="364" t="s">
        <v>116</v>
      </c>
      <c r="HFI93" s="364" t="s">
        <v>116</v>
      </c>
      <c r="HFJ93" s="364" t="s">
        <v>116</v>
      </c>
      <c r="HFK93" s="364" t="s">
        <v>116</v>
      </c>
      <c r="HFL93" s="364" t="s">
        <v>116</v>
      </c>
      <c r="HFM93" s="364" t="s">
        <v>116</v>
      </c>
      <c r="HFN93" s="364" t="s">
        <v>116</v>
      </c>
      <c r="HFO93" s="364" t="s">
        <v>116</v>
      </c>
      <c r="HFP93" s="364" t="s">
        <v>116</v>
      </c>
      <c r="HFQ93" s="364" t="s">
        <v>116</v>
      </c>
      <c r="HFR93" s="364" t="s">
        <v>116</v>
      </c>
      <c r="HFS93" s="364" t="s">
        <v>116</v>
      </c>
      <c r="HFT93" s="364" t="s">
        <v>116</v>
      </c>
      <c r="HFU93" s="364" t="s">
        <v>116</v>
      </c>
      <c r="HFV93" s="364" t="s">
        <v>116</v>
      </c>
      <c r="HFW93" s="364" t="s">
        <v>116</v>
      </c>
      <c r="HFX93" s="364" t="s">
        <v>116</v>
      </c>
      <c r="HFY93" s="364" t="s">
        <v>116</v>
      </c>
      <c r="HFZ93" s="364" t="s">
        <v>116</v>
      </c>
      <c r="HGA93" s="364" t="s">
        <v>116</v>
      </c>
      <c r="HGB93" s="364" t="s">
        <v>116</v>
      </c>
      <c r="HGC93" s="364" t="s">
        <v>116</v>
      </c>
      <c r="HGD93" s="364" t="s">
        <v>116</v>
      </c>
      <c r="HGE93" s="364" t="s">
        <v>116</v>
      </c>
      <c r="HGF93" s="364" t="s">
        <v>116</v>
      </c>
      <c r="HGG93" s="364" t="s">
        <v>116</v>
      </c>
      <c r="HGH93" s="364" t="s">
        <v>116</v>
      </c>
      <c r="HGI93" s="364" t="s">
        <v>116</v>
      </c>
      <c r="HGJ93" s="364" t="s">
        <v>116</v>
      </c>
      <c r="HGK93" s="364" t="s">
        <v>116</v>
      </c>
      <c r="HGL93" s="364" t="s">
        <v>116</v>
      </c>
      <c r="HGM93" s="364" t="s">
        <v>116</v>
      </c>
      <c r="HGN93" s="364" t="s">
        <v>116</v>
      </c>
      <c r="HGO93" s="364" t="s">
        <v>116</v>
      </c>
      <c r="HGP93" s="364" t="s">
        <v>116</v>
      </c>
      <c r="HGQ93" s="364" t="s">
        <v>116</v>
      </c>
      <c r="HGR93" s="364" t="s">
        <v>116</v>
      </c>
      <c r="HGS93" s="364" t="s">
        <v>116</v>
      </c>
      <c r="HGT93" s="364" t="s">
        <v>116</v>
      </c>
      <c r="HGU93" s="364" t="s">
        <v>116</v>
      </c>
      <c r="HGV93" s="364" t="s">
        <v>116</v>
      </c>
      <c r="HGW93" s="364" t="s">
        <v>116</v>
      </c>
      <c r="HGX93" s="364" t="s">
        <v>116</v>
      </c>
      <c r="HGY93" s="364" t="s">
        <v>116</v>
      </c>
      <c r="HGZ93" s="364" t="s">
        <v>116</v>
      </c>
      <c r="HHA93" s="364" t="s">
        <v>116</v>
      </c>
      <c r="HHB93" s="364" t="s">
        <v>116</v>
      </c>
      <c r="HHC93" s="364" t="s">
        <v>116</v>
      </c>
      <c r="HHD93" s="364" t="s">
        <v>116</v>
      </c>
      <c r="HHE93" s="364" t="s">
        <v>116</v>
      </c>
      <c r="HHF93" s="364" t="s">
        <v>116</v>
      </c>
      <c r="HHG93" s="364" t="s">
        <v>116</v>
      </c>
      <c r="HHH93" s="364" t="s">
        <v>116</v>
      </c>
      <c r="HHI93" s="364" t="s">
        <v>116</v>
      </c>
      <c r="HHJ93" s="364" t="s">
        <v>116</v>
      </c>
      <c r="HHK93" s="364" t="s">
        <v>116</v>
      </c>
      <c r="HHL93" s="364" t="s">
        <v>116</v>
      </c>
      <c r="HHM93" s="364" t="s">
        <v>116</v>
      </c>
      <c r="HHN93" s="364" t="s">
        <v>116</v>
      </c>
      <c r="HHO93" s="364" t="s">
        <v>116</v>
      </c>
      <c r="HHP93" s="364" t="s">
        <v>116</v>
      </c>
      <c r="HHQ93" s="364" t="s">
        <v>116</v>
      </c>
      <c r="HHR93" s="364" t="s">
        <v>116</v>
      </c>
      <c r="HHS93" s="364" t="s">
        <v>116</v>
      </c>
      <c r="HHT93" s="364" t="s">
        <v>116</v>
      </c>
      <c r="HHU93" s="364" t="s">
        <v>116</v>
      </c>
      <c r="HHV93" s="364" t="s">
        <v>116</v>
      </c>
      <c r="HHW93" s="364" t="s">
        <v>116</v>
      </c>
      <c r="HHX93" s="364" t="s">
        <v>116</v>
      </c>
      <c r="HHY93" s="364" t="s">
        <v>116</v>
      </c>
      <c r="HHZ93" s="364" t="s">
        <v>116</v>
      </c>
      <c r="HIA93" s="364" t="s">
        <v>116</v>
      </c>
      <c r="HIB93" s="364" t="s">
        <v>116</v>
      </c>
      <c r="HIC93" s="364" t="s">
        <v>116</v>
      </c>
      <c r="HID93" s="364" t="s">
        <v>116</v>
      </c>
      <c r="HIE93" s="364" t="s">
        <v>116</v>
      </c>
      <c r="HIF93" s="364" t="s">
        <v>116</v>
      </c>
      <c r="HIG93" s="364" t="s">
        <v>116</v>
      </c>
      <c r="HIH93" s="364" t="s">
        <v>116</v>
      </c>
      <c r="HII93" s="364" t="s">
        <v>116</v>
      </c>
      <c r="HIJ93" s="364" t="s">
        <v>116</v>
      </c>
      <c r="HIK93" s="364" t="s">
        <v>116</v>
      </c>
      <c r="HIL93" s="364" t="s">
        <v>116</v>
      </c>
      <c r="HIM93" s="364" t="s">
        <v>116</v>
      </c>
      <c r="HIN93" s="364" t="s">
        <v>116</v>
      </c>
      <c r="HIO93" s="364" t="s">
        <v>116</v>
      </c>
      <c r="HIP93" s="364" t="s">
        <v>116</v>
      </c>
      <c r="HIQ93" s="364" t="s">
        <v>116</v>
      </c>
      <c r="HIR93" s="364" t="s">
        <v>116</v>
      </c>
      <c r="HIS93" s="364" t="s">
        <v>116</v>
      </c>
      <c r="HIT93" s="364" t="s">
        <v>116</v>
      </c>
      <c r="HIU93" s="364" t="s">
        <v>116</v>
      </c>
      <c r="HIV93" s="364" t="s">
        <v>116</v>
      </c>
      <c r="HIW93" s="364" t="s">
        <v>116</v>
      </c>
      <c r="HIX93" s="364" t="s">
        <v>116</v>
      </c>
      <c r="HIY93" s="364" t="s">
        <v>116</v>
      </c>
      <c r="HIZ93" s="364" t="s">
        <v>116</v>
      </c>
      <c r="HJA93" s="364" t="s">
        <v>116</v>
      </c>
      <c r="HJB93" s="364" t="s">
        <v>116</v>
      </c>
      <c r="HJC93" s="364" t="s">
        <v>116</v>
      </c>
      <c r="HJD93" s="364" t="s">
        <v>116</v>
      </c>
      <c r="HJE93" s="364" t="s">
        <v>116</v>
      </c>
      <c r="HJF93" s="364" t="s">
        <v>116</v>
      </c>
      <c r="HJG93" s="364" t="s">
        <v>116</v>
      </c>
      <c r="HJH93" s="364" t="s">
        <v>116</v>
      </c>
      <c r="HJI93" s="364" t="s">
        <v>116</v>
      </c>
      <c r="HJJ93" s="364" t="s">
        <v>116</v>
      </c>
      <c r="HJK93" s="364" t="s">
        <v>116</v>
      </c>
      <c r="HJL93" s="364" t="s">
        <v>116</v>
      </c>
      <c r="HJM93" s="364" t="s">
        <v>116</v>
      </c>
      <c r="HJN93" s="364" t="s">
        <v>116</v>
      </c>
      <c r="HJO93" s="364" t="s">
        <v>116</v>
      </c>
      <c r="HJP93" s="364" t="s">
        <v>116</v>
      </c>
      <c r="HJQ93" s="364" t="s">
        <v>116</v>
      </c>
      <c r="HJR93" s="364" t="s">
        <v>116</v>
      </c>
      <c r="HJS93" s="364" t="s">
        <v>116</v>
      </c>
      <c r="HJT93" s="364" t="s">
        <v>116</v>
      </c>
      <c r="HJU93" s="364" t="s">
        <v>116</v>
      </c>
      <c r="HJV93" s="364" t="s">
        <v>116</v>
      </c>
      <c r="HJW93" s="364" t="s">
        <v>116</v>
      </c>
      <c r="HJX93" s="364" t="s">
        <v>116</v>
      </c>
      <c r="HJY93" s="364" t="s">
        <v>116</v>
      </c>
      <c r="HJZ93" s="364" t="s">
        <v>116</v>
      </c>
      <c r="HKA93" s="364" t="s">
        <v>116</v>
      </c>
      <c r="HKB93" s="364" t="s">
        <v>116</v>
      </c>
      <c r="HKC93" s="364" t="s">
        <v>116</v>
      </c>
      <c r="HKD93" s="364" t="s">
        <v>116</v>
      </c>
      <c r="HKE93" s="364" t="s">
        <v>116</v>
      </c>
      <c r="HKF93" s="364" t="s">
        <v>116</v>
      </c>
      <c r="HKG93" s="364" t="s">
        <v>116</v>
      </c>
      <c r="HKH93" s="364" t="s">
        <v>116</v>
      </c>
      <c r="HKI93" s="364" t="s">
        <v>116</v>
      </c>
      <c r="HKJ93" s="364" t="s">
        <v>116</v>
      </c>
      <c r="HKK93" s="364" t="s">
        <v>116</v>
      </c>
      <c r="HKL93" s="364" t="s">
        <v>116</v>
      </c>
      <c r="HKM93" s="364" t="s">
        <v>116</v>
      </c>
      <c r="HKN93" s="364" t="s">
        <v>116</v>
      </c>
      <c r="HKO93" s="364" t="s">
        <v>116</v>
      </c>
      <c r="HKP93" s="364" t="s">
        <v>116</v>
      </c>
      <c r="HKQ93" s="364" t="s">
        <v>116</v>
      </c>
      <c r="HKR93" s="364" t="s">
        <v>116</v>
      </c>
      <c r="HKS93" s="364" t="s">
        <v>116</v>
      </c>
      <c r="HKT93" s="364" t="s">
        <v>116</v>
      </c>
      <c r="HKU93" s="364" t="s">
        <v>116</v>
      </c>
      <c r="HKV93" s="364" t="s">
        <v>116</v>
      </c>
      <c r="HKW93" s="364" t="s">
        <v>116</v>
      </c>
      <c r="HKX93" s="364" t="s">
        <v>116</v>
      </c>
      <c r="HKY93" s="364" t="s">
        <v>116</v>
      </c>
      <c r="HKZ93" s="364" t="s">
        <v>116</v>
      </c>
      <c r="HLA93" s="364" t="s">
        <v>116</v>
      </c>
      <c r="HLB93" s="364" t="s">
        <v>116</v>
      </c>
      <c r="HLC93" s="364" t="s">
        <v>116</v>
      </c>
      <c r="HLD93" s="364" t="s">
        <v>116</v>
      </c>
      <c r="HLE93" s="364" t="s">
        <v>116</v>
      </c>
      <c r="HLF93" s="364" t="s">
        <v>116</v>
      </c>
      <c r="HLG93" s="364" t="s">
        <v>116</v>
      </c>
      <c r="HLH93" s="364" t="s">
        <v>116</v>
      </c>
      <c r="HLI93" s="364" t="s">
        <v>116</v>
      </c>
      <c r="HLJ93" s="364" t="s">
        <v>116</v>
      </c>
      <c r="HLK93" s="364" t="s">
        <v>116</v>
      </c>
      <c r="HLL93" s="364" t="s">
        <v>116</v>
      </c>
      <c r="HLM93" s="364" t="s">
        <v>116</v>
      </c>
      <c r="HLN93" s="364" t="s">
        <v>116</v>
      </c>
      <c r="HLO93" s="364" t="s">
        <v>116</v>
      </c>
      <c r="HLP93" s="364" t="s">
        <v>116</v>
      </c>
      <c r="HLQ93" s="364" t="s">
        <v>116</v>
      </c>
      <c r="HLR93" s="364" t="s">
        <v>116</v>
      </c>
      <c r="HLS93" s="364" t="s">
        <v>116</v>
      </c>
      <c r="HLT93" s="364" t="s">
        <v>116</v>
      </c>
      <c r="HLU93" s="364" t="s">
        <v>116</v>
      </c>
      <c r="HLV93" s="364" t="s">
        <v>116</v>
      </c>
      <c r="HLW93" s="364" t="s">
        <v>116</v>
      </c>
      <c r="HLX93" s="364" t="s">
        <v>116</v>
      </c>
      <c r="HLY93" s="364" t="s">
        <v>116</v>
      </c>
      <c r="HLZ93" s="364" t="s">
        <v>116</v>
      </c>
      <c r="HMA93" s="364" t="s">
        <v>116</v>
      </c>
      <c r="HMB93" s="364" t="s">
        <v>116</v>
      </c>
      <c r="HMC93" s="364" t="s">
        <v>116</v>
      </c>
      <c r="HMD93" s="364" t="s">
        <v>116</v>
      </c>
      <c r="HME93" s="364" t="s">
        <v>116</v>
      </c>
      <c r="HMF93" s="364" t="s">
        <v>116</v>
      </c>
      <c r="HMG93" s="364" t="s">
        <v>116</v>
      </c>
      <c r="HMH93" s="364" t="s">
        <v>116</v>
      </c>
      <c r="HMI93" s="364" t="s">
        <v>116</v>
      </c>
      <c r="HMJ93" s="364" t="s">
        <v>116</v>
      </c>
      <c r="HMK93" s="364" t="s">
        <v>116</v>
      </c>
      <c r="HML93" s="364" t="s">
        <v>116</v>
      </c>
      <c r="HMM93" s="364" t="s">
        <v>116</v>
      </c>
      <c r="HMN93" s="364" t="s">
        <v>116</v>
      </c>
      <c r="HMO93" s="364" t="s">
        <v>116</v>
      </c>
      <c r="HMP93" s="364" t="s">
        <v>116</v>
      </c>
      <c r="HMQ93" s="364" t="s">
        <v>116</v>
      </c>
      <c r="HMR93" s="364" t="s">
        <v>116</v>
      </c>
      <c r="HMS93" s="364" t="s">
        <v>116</v>
      </c>
      <c r="HMT93" s="364" t="s">
        <v>116</v>
      </c>
      <c r="HMU93" s="364" t="s">
        <v>116</v>
      </c>
      <c r="HMV93" s="364" t="s">
        <v>116</v>
      </c>
      <c r="HMW93" s="364" t="s">
        <v>116</v>
      </c>
      <c r="HMX93" s="364" t="s">
        <v>116</v>
      </c>
      <c r="HMY93" s="364" t="s">
        <v>116</v>
      </c>
      <c r="HMZ93" s="364" t="s">
        <v>116</v>
      </c>
      <c r="HNA93" s="364" t="s">
        <v>116</v>
      </c>
      <c r="HNB93" s="364" t="s">
        <v>116</v>
      </c>
      <c r="HNC93" s="364" t="s">
        <v>116</v>
      </c>
      <c r="HND93" s="364" t="s">
        <v>116</v>
      </c>
      <c r="HNE93" s="364" t="s">
        <v>116</v>
      </c>
      <c r="HNF93" s="364" t="s">
        <v>116</v>
      </c>
      <c r="HNG93" s="364" t="s">
        <v>116</v>
      </c>
      <c r="HNH93" s="364" t="s">
        <v>116</v>
      </c>
      <c r="HNI93" s="364" t="s">
        <v>116</v>
      </c>
      <c r="HNJ93" s="364" t="s">
        <v>116</v>
      </c>
      <c r="HNK93" s="364" t="s">
        <v>116</v>
      </c>
      <c r="HNL93" s="364" t="s">
        <v>116</v>
      </c>
      <c r="HNM93" s="364" t="s">
        <v>116</v>
      </c>
      <c r="HNN93" s="364" t="s">
        <v>116</v>
      </c>
      <c r="HNO93" s="364" t="s">
        <v>116</v>
      </c>
      <c r="HNP93" s="364" t="s">
        <v>116</v>
      </c>
      <c r="HNQ93" s="364" t="s">
        <v>116</v>
      </c>
      <c r="HNR93" s="364" t="s">
        <v>116</v>
      </c>
      <c r="HNS93" s="364" t="s">
        <v>116</v>
      </c>
      <c r="HNT93" s="364" t="s">
        <v>116</v>
      </c>
      <c r="HNU93" s="364" t="s">
        <v>116</v>
      </c>
      <c r="HNV93" s="364" t="s">
        <v>116</v>
      </c>
      <c r="HNW93" s="364" t="s">
        <v>116</v>
      </c>
      <c r="HNX93" s="364" t="s">
        <v>116</v>
      </c>
      <c r="HNY93" s="364" t="s">
        <v>116</v>
      </c>
      <c r="HNZ93" s="364" t="s">
        <v>116</v>
      </c>
      <c r="HOA93" s="364" t="s">
        <v>116</v>
      </c>
      <c r="HOB93" s="364" t="s">
        <v>116</v>
      </c>
      <c r="HOC93" s="364" t="s">
        <v>116</v>
      </c>
      <c r="HOD93" s="364" t="s">
        <v>116</v>
      </c>
      <c r="HOE93" s="364" t="s">
        <v>116</v>
      </c>
      <c r="HOF93" s="364" t="s">
        <v>116</v>
      </c>
      <c r="HOG93" s="364" t="s">
        <v>116</v>
      </c>
      <c r="HOH93" s="364" t="s">
        <v>116</v>
      </c>
      <c r="HOI93" s="364" t="s">
        <v>116</v>
      </c>
      <c r="HOJ93" s="364" t="s">
        <v>116</v>
      </c>
      <c r="HOK93" s="364" t="s">
        <v>116</v>
      </c>
      <c r="HOL93" s="364" t="s">
        <v>116</v>
      </c>
      <c r="HOM93" s="364" t="s">
        <v>116</v>
      </c>
      <c r="HON93" s="364" t="s">
        <v>116</v>
      </c>
      <c r="HOO93" s="364" t="s">
        <v>116</v>
      </c>
      <c r="HOP93" s="364" t="s">
        <v>116</v>
      </c>
      <c r="HOQ93" s="364" t="s">
        <v>116</v>
      </c>
      <c r="HOR93" s="364" t="s">
        <v>116</v>
      </c>
      <c r="HOS93" s="364" t="s">
        <v>116</v>
      </c>
      <c r="HOT93" s="364" t="s">
        <v>116</v>
      </c>
      <c r="HOU93" s="364" t="s">
        <v>116</v>
      </c>
      <c r="HOV93" s="364" t="s">
        <v>116</v>
      </c>
      <c r="HOW93" s="364" t="s">
        <v>116</v>
      </c>
      <c r="HOX93" s="364" t="s">
        <v>116</v>
      </c>
      <c r="HOY93" s="364" t="s">
        <v>116</v>
      </c>
      <c r="HOZ93" s="364" t="s">
        <v>116</v>
      </c>
      <c r="HPA93" s="364" t="s">
        <v>116</v>
      </c>
      <c r="HPB93" s="364" t="s">
        <v>116</v>
      </c>
      <c r="HPC93" s="364" t="s">
        <v>116</v>
      </c>
      <c r="HPD93" s="364" t="s">
        <v>116</v>
      </c>
      <c r="HPE93" s="364" t="s">
        <v>116</v>
      </c>
      <c r="HPF93" s="364" t="s">
        <v>116</v>
      </c>
      <c r="HPG93" s="364" t="s">
        <v>116</v>
      </c>
      <c r="HPH93" s="364" t="s">
        <v>116</v>
      </c>
      <c r="HPI93" s="364" t="s">
        <v>116</v>
      </c>
      <c r="HPJ93" s="364" t="s">
        <v>116</v>
      </c>
      <c r="HPK93" s="364" t="s">
        <v>116</v>
      </c>
      <c r="HPL93" s="364" t="s">
        <v>116</v>
      </c>
      <c r="HPM93" s="364" t="s">
        <v>116</v>
      </c>
      <c r="HPN93" s="364" t="s">
        <v>116</v>
      </c>
      <c r="HPO93" s="364" t="s">
        <v>116</v>
      </c>
      <c r="HPP93" s="364" t="s">
        <v>116</v>
      </c>
      <c r="HPQ93" s="364" t="s">
        <v>116</v>
      </c>
      <c r="HPR93" s="364" t="s">
        <v>116</v>
      </c>
      <c r="HPS93" s="364" t="s">
        <v>116</v>
      </c>
      <c r="HPT93" s="364" t="s">
        <v>116</v>
      </c>
      <c r="HPU93" s="364" t="s">
        <v>116</v>
      </c>
      <c r="HPV93" s="364" t="s">
        <v>116</v>
      </c>
      <c r="HPW93" s="364" t="s">
        <v>116</v>
      </c>
      <c r="HPX93" s="364" t="s">
        <v>116</v>
      </c>
      <c r="HPY93" s="364" t="s">
        <v>116</v>
      </c>
      <c r="HPZ93" s="364" t="s">
        <v>116</v>
      </c>
      <c r="HQA93" s="364" t="s">
        <v>116</v>
      </c>
      <c r="HQB93" s="364" t="s">
        <v>116</v>
      </c>
      <c r="HQC93" s="364" t="s">
        <v>116</v>
      </c>
      <c r="HQD93" s="364" t="s">
        <v>116</v>
      </c>
      <c r="HQE93" s="364" t="s">
        <v>116</v>
      </c>
      <c r="HQF93" s="364" t="s">
        <v>116</v>
      </c>
      <c r="HQG93" s="364" t="s">
        <v>116</v>
      </c>
      <c r="HQH93" s="364" t="s">
        <v>116</v>
      </c>
      <c r="HQI93" s="364" t="s">
        <v>116</v>
      </c>
      <c r="HQJ93" s="364" t="s">
        <v>116</v>
      </c>
      <c r="HQK93" s="364" t="s">
        <v>116</v>
      </c>
      <c r="HQL93" s="364" t="s">
        <v>116</v>
      </c>
      <c r="HQM93" s="364" t="s">
        <v>116</v>
      </c>
      <c r="HQN93" s="364" t="s">
        <v>116</v>
      </c>
      <c r="HQO93" s="364" t="s">
        <v>116</v>
      </c>
      <c r="HQP93" s="364" t="s">
        <v>116</v>
      </c>
      <c r="HQQ93" s="364" t="s">
        <v>116</v>
      </c>
      <c r="HQR93" s="364" t="s">
        <v>116</v>
      </c>
      <c r="HQS93" s="364" t="s">
        <v>116</v>
      </c>
      <c r="HQT93" s="364" t="s">
        <v>116</v>
      </c>
      <c r="HQU93" s="364" t="s">
        <v>116</v>
      </c>
      <c r="HQV93" s="364" t="s">
        <v>116</v>
      </c>
      <c r="HQW93" s="364" t="s">
        <v>116</v>
      </c>
      <c r="HQX93" s="364" t="s">
        <v>116</v>
      </c>
      <c r="HQY93" s="364" t="s">
        <v>116</v>
      </c>
      <c r="HQZ93" s="364" t="s">
        <v>116</v>
      </c>
      <c r="HRA93" s="364" t="s">
        <v>116</v>
      </c>
      <c r="HRB93" s="364" t="s">
        <v>116</v>
      </c>
      <c r="HRC93" s="364" t="s">
        <v>116</v>
      </c>
      <c r="HRD93" s="364" t="s">
        <v>116</v>
      </c>
      <c r="HRE93" s="364" t="s">
        <v>116</v>
      </c>
      <c r="HRF93" s="364" t="s">
        <v>116</v>
      </c>
      <c r="HRG93" s="364" t="s">
        <v>116</v>
      </c>
      <c r="HRH93" s="364" t="s">
        <v>116</v>
      </c>
      <c r="HRI93" s="364" t="s">
        <v>116</v>
      </c>
      <c r="HRJ93" s="364" t="s">
        <v>116</v>
      </c>
      <c r="HRK93" s="364" t="s">
        <v>116</v>
      </c>
      <c r="HRL93" s="364" t="s">
        <v>116</v>
      </c>
      <c r="HRM93" s="364" t="s">
        <v>116</v>
      </c>
      <c r="HRN93" s="364" t="s">
        <v>116</v>
      </c>
      <c r="HRO93" s="364" t="s">
        <v>116</v>
      </c>
      <c r="HRP93" s="364" t="s">
        <v>116</v>
      </c>
      <c r="HRQ93" s="364" t="s">
        <v>116</v>
      </c>
      <c r="HRR93" s="364" t="s">
        <v>116</v>
      </c>
      <c r="HRS93" s="364" t="s">
        <v>116</v>
      </c>
      <c r="HRT93" s="364" t="s">
        <v>116</v>
      </c>
      <c r="HRU93" s="364" t="s">
        <v>116</v>
      </c>
      <c r="HRV93" s="364" t="s">
        <v>116</v>
      </c>
      <c r="HRW93" s="364" t="s">
        <v>116</v>
      </c>
      <c r="HRX93" s="364" t="s">
        <v>116</v>
      </c>
      <c r="HRY93" s="364" t="s">
        <v>116</v>
      </c>
      <c r="HRZ93" s="364" t="s">
        <v>116</v>
      </c>
      <c r="HSA93" s="364" t="s">
        <v>116</v>
      </c>
      <c r="HSB93" s="364" t="s">
        <v>116</v>
      </c>
      <c r="HSC93" s="364" t="s">
        <v>116</v>
      </c>
      <c r="HSD93" s="364" t="s">
        <v>116</v>
      </c>
      <c r="HSE93" s="364" t="s">
        <v>116</v>
      </c>
      <c r="HSF93" s="364" t="s">
        <v>116</v>
      </c>
      <c r="HSG93" s="364" t="s">
        <v>116</v>
      </c>
      <c r="HSH93" s="364" t="s">
        <v>116</v>
      </c>
      <c r="HSI93" s="364" t="s">
        <v>116</v>
      </c>
      <c r="HSJ93" s="364" t="s">
        <v>116</v>
      </c>
      <c r="HSK93" s="364" t="s">
        <v>116</v>
      </c>
      <c r="HSL93" s="364" t="s">
        <v>116</v>
      </c>
      <c r="HSM93" s="364" t="s">
        <v>116</v>
      </c>
      <c r="HSN93" s="364" t="s">
        <v>116</v>
      </c>
      <c r="HSO93" s="364" t="s">
        <v>116</v>
      </c>
      <c r="HSP93" s="364" t="s">
        <v>116</v>
      </c>
      <c r="HSQ93" s="364" t="s">
        <v>116</v>
      </c>
      <c r="HSR93" s="364" t="s">
        <v>116</v>
      </c>
      <c r="HSS93" s="364" t="s">
        <v>116</v>
      </c>
      <c r="HST93" s="364" t="s">
        <v>116</v>
      </c>
      <c r="HSU93" s="364" t="s">
        <v>116</v>
      </c>
      <c r="HSV93" s="364" t="s">
        <v>116</v>
      </c>
      <c r="HSW93" s="364" t="s">
        <v>116</v>
      </c>
      <c r="HSX93" s="364" t="s">
        <v>116</v>
      </c>
      <c r="HSY93" s="364" t="s">
        <v>116</v>
      </c>
      <c r="HSZ93" s="364" t="s">
        <v>116</v>
      </c>
      <c r="HTA93" s="364" t="s">
        <v>116</v>
      </c>
      <c r="HTB93" s="364" t="s">
        <v>116</v>
      </c>
      <c r="HTC93" s="364" t="s">
        <v>116</v>
      </c>
      <c r="HTD93" s="364" t="s">
        <v>116</v>
      </c>
      <c r="HTE93" s="364" t="s">
        <v>116</v>
      </c>
      <c r="HTF93" s="364" t="s">
        <v>116</v>
      </c>
      <c r="HTG93" s="364" t="s">
        <v>116</v>
      </c>
      <c r="HTH93" s="364" t="s">
        <v>116</v>
      </c>
      <c r="HTI93" s="364" t="s">
        <v>116</v>
      </c>
      <c r="HTJ93" s="364" t="s">
        <v>116</v>
      </c>
      <c r="HTK93" s="364" t="s">
        <v>116</v>
      </c>
      <c r="HTL93" s="364" t="s">
        <v>116</v>
      </c>
      <c r="HTM93" s="364" t="s">
        <v>116</v>
      </c>
      <c r="HTN93" s="364" t="s">
        <v>116</v>
      </c>
      <c r="HTO93" s="364" t="s">
        <v>116</v>
      </c>
      <c r="HTP93" s="364" t="s">
        <v>116</v>
      </c>
      <c r="HTQ93" s="364" t="s">
        <v>116</v>
      </c>
      <c r="HTR93" s="364" t="s">
        <v>116</v>
      </c>
      <c r="HTS93" s="364" t="s">
        <v>116</v>
      </c>
      <c r="HTT93" s="364" t="s">
        <v>116</v>
      </c>
      <c r="HTU93" s="364" t="s">
        <v>116</v>
      </c>
      <c r="HTV93" s="364" t="s">
        <v>116</v>
      </c>
      <c r="HTW93" s="364" t="s">
        <v>116</v>
      </c>
      <c r="HTX93" s="364" t="s">
        <v>116</v>
      </c>
      <c r="HTY93" s="364" t="s">
        <v>116</v>
      </c>
      <c r="HTZ93" s="364" t="s">
        <v>116</v>
      </c>
      <c r="HUA93" s="364" t="s">
        <v>116</v>
      </c>
      <c r="HUB93" s="364" t="s">
        <v>116</v>
      </c>
      <c r="HUC93" s="364" t="s">
        <v>116</v>
      </c>
      <c r="HUD93" s="364" t="s">
        <v>116</v>
      </c>
      <c r="HUE93" s="364" t="s">
        <v>116</v>
      </c>
      <c r="HUF93" s="364" t="s">
        <v>116</v>
      </c>
      <c r="HUG93" s="364" t="s">
        <v>116</v>
      </c>
      <c r="HUH93" s="364" t="s">
        <v>116</v>
      </c>
      <c r="HUI93" s="364" t="s">
        <v>116</v>
      </c>
      <c r="HUJ93" s="364" t="s">
        <v>116</v>
      </c>
      <c r="HUK93" s="364" t="s">
        <v>116</v>
      </c>
      <c r="HUL93" s="364" t="s">
        <v>116</v>
      </c>
      <c r="HUM93" s="364" t="s">
        <v>116</v>
      </c>
      <c r="HUN93" s="364" t="s">
        <v>116</v>
      </c>
      <c r="HUO93" s="364" t="s">
        <v>116</v>
      </c>
      <c r="HUP93" s="364" t="s">
        <v>116</v>
      </c>
      <c r="HUQ93" s="364" t="s">
        <v>116</v>
      </c>
      <c r="HUR93" s="364" t="s">
        <v>116</v>
      </c>
      <c r="HUS93" s="364" t="s">
        <v>116</v>
      </c>
      <c r="HUT93" s="364" t="s">
        <v>116</v>
      </c>
      <c r="HUU93" s="364" t="s">
        <v>116</v>
      </c>
      <c r="HUV93" s="364" t="s">
        <v>116</v>
      </c>
      <c r="HUW93" s="364" t="s">
        <v>116</v>
      </c>
      <c r="HUX93" s="364" t="s">
        <v>116</v>
      </c>
      <c r="HUY93" s="364" t="s">
        <v>116</v>
      </c>
      <c r="HUZ93" s="364" t="s">
        <v>116</v>
      </c>
      <c r="HVA93" s="364" t="s">
        <v>116</v>
      </c>
      <c r="HVB93" s="364" t="s">
        <v>116</v>
      </c>
      <c r="HVC93" s="364" t="s">
        <v>116</v>
      </c>
      <c r="HVD93" s="364" t="s">
        <v>116</v>
      </c>
      <c r="HVE93" s="364" t="s">
        <v>116</v>
      </c>
      <c r="HVF93" s="364" t="s">
        <v>116</v>
      </c>
      <c r="HVG93" s="364" t="s">
        <v>116</v>
      </c>
      <c r="HVH93" s="364" t="s">
        <v>116</v>
      </c>
      <c r="HVI93" s="364" t="s">
        <v>116</v>
      </c>
      <c r="HVJ93" s="364" t="s">
        <v>116</v>
      </c>
      <c r="HVK93" s="364" t="s">
        <v>116</v>
      </c>
      <c r="HVL93" s="364" t="s">
        <v>116</v>
      </c>
      <c r="HVM93" s="364" t="s">
        <v>116</v>
      </c>
      <c r="HVN93" s="364" t="s">
        <v>116</v>
      </c>
      <c r="HVO93" s="364" t="s">
        <v>116</v>
      </c>
      <c r="HVP93" s="364" t="s">
        <v>116</v>
      </c>
      <c r="HVQ93" s="364" t="s">
        <v>116</v>
      </c>
      <c r="HVR93" s="364" t="s">
        <v>116</v>
      </c>
      <c r="HVS93" s="364" t="s">
        <v>116</v>
      </c>
      <c r="HVT93" s="364" t="s">
        <v>116</v>
      </c>
      <c r="HVU93" s="364" t="s">
        <v>116</v>
      </c>
      <c r="HVV93" s="364" t="s">
        <v>116</v>
      </c>
      <c r="HVW93" s="364" t="s">
        <v>116</v>
      </c>
      <c r="HVX93" s="364" t="s">
        <v>116</v>
      </c>
      <c r="HVY93" s="364" t="s">
        <v>116</v>
      </c>
      <c r="HVZ93" s="364" t="s">
        <v>116</v>
      </c>
      <c r="HWA93" s="364" t="s">
        <v>116</v>
      </c>
      <c r="HWB93" s="364" t="s">
        <v>116</v>
      </c>
      <c r="HWC93" s="364" t="s">
        <v>116</v>
      </c>
      <c r="HWD93" s="364" t="s">
        <v>116</v>
      </c>
      <c r="HWE93" s="364" t="s">
        <v>116</v>
      </c>
      <c r="HWF93" s="364" t="s">
        <v>116</v>
      </c>
      <c r="HWG93" s="364" t="s">
        <v>116</v>
      </c>
      <c r="HWH93" s="364" t="s">
        <v>116</v>
      </c>
      <c r="HWI93" s="364" t="s">
        <v>116</v>
      </c>
      <c r="HWJ93" s="364" t="s">
        <v>116</v>
      </c>
      <c r="HWK93" s="364" t="s">
        <v>116</v>
      </c>
      <c r="HWL93" s="364" t="s">
        <v>116</v>
      </c>
      <c r="HWM93" s="364" t="s">
        <v>116</v>
      </c>
      <c r="HWN93" s="364" t="s">
        <v>116</v>
      </c>
      <c r="HWO93" s="364" t="s">
        <v>116</v>
      </c>
      <c r="HWP93" s="364" t="s">
        <v>116</v>
      </c>
      <c r="HWQ93" s="364" t="s">
        <v>116</v>
      </c>
      <c r="HWR93" s="364" t="s">
        <v>116</v>
      </c>
      <c r="HWS93" s="364" t="s">
        <v>116</v>
      </c>
      <c r="HWT93" s="364" t="s">
        <v>116</v>
      </c>
      <c r="HWU93" s="364" t="s">
        <v>116</v>
      </c>
      <c r="HWV93" s="364" t="s">
        <v>116</v>
      </c>
      <c r="HWW93" s="364" t="s">
        <v>116</v>
      </c>
      <c r="HWX93" s="364" t="s">
        <v>116</v>
      </c>
      <c r="HWY93" s="364" t="s">
        <v>116</v>
      </c>
      <c r="HWZ93" s="364" t="s">
        <v>116</v>
      </c>
      <c r="HXA93" s="364" t="s">
        <v>116</v>
      </c>
      <c r="HXB93" s="364" t="s">
        <v>116</v>
      </c>
      <c r="HXC93" s="364" t="s">
        <v>116</v>
      </c>
      <c r="HXD93" s="364" t="s">
        <v>116</v>
      </c>
      <c r="HXE93" s="364" t="s">
        <v>116</v>
      </c>
      <c r="HXF93" s="364" t="s">
        <v>116</v>
      </c>
      <c r="HXG93" s="364" t="s">
        <v>116</v>
      </c>
      <c r="HXH93" s="364" t="s">
        <v>116</v>
      </c>
      <c r="HXI93" s="364" t="s">
        <v>116</v>
      </c>
      <c r="HXJ93" s="364" t="s">
        <v>116</v>
      </c>
      <c r="HXK93" s="364" t="s">
        <v>116</v>
      </c>
      <c r="HXL93" s="364" t="s">
        <v>116</v>
      </c>
      <c r="HXM93" s="364" t="s">
        <v>116</v>
      </c>
      <c r="HXN93" s="364" t="s">
        <v>116</v>
      </c>
      <c r="HXO93" s="364" t="s">
        <v>116</v>
      </c>
      <c r="HXP93" s="364" t="s">
        <v>116</v>
      </c>
      <c r="HXQ93" s="364" t="s">
        <v>116</v>
      </c>
      <c r="HXR93" s="364" t="s">
        <v>116</v>
      </c>
      <c r="HXS93" s="364" t="s">
        <v>116</v>
      </c>
      <c r="HXT93" s="364" t="s">
        <v>116</v>
      </c>
      <c r="HXU93" s="364" t="s">
        <v>116</v>
      </c>
      <c r="HXV93" s="364" t="s">
        <v>116</v>
      </c>
      <c r="HXW93" s="364" t="s">
        <v>116</v>
      </c>
      <c r="HXX93" s="364" t="s">
        <v>116</v>
      </c>
      <c r="HXY93" s="364" t="s">
        <v>116</v>
      </c>
      <c r="HXZ93" s="364" t="s">
        <v>116</v>
      </c>
      <c r="HYA93" s="364" t="s">
        <v>116</v>
      </c>
      <c r="HYB93" s="364" t="s">
        <v>116</v>
      </c>
      <c r="HYC93" s="364" t="s">
        <v>116</v>
      </c>
      <c r="HYD93" s="364" t="s">
        <v>116</v>
      </c>
      <c r="HYE93" s="364" t="s">
        <v>116</v>
      </c>
      <c r="HYF93" s="364" t="s">
        <v>116</v>
      </c>
      <c r="HYG93" s="364" t="s">
        <v>116</v>
      </c>
      <c r="HYH93" s="364" t="s">
        <v>116</v>
      </c>
      <c r="HYI93" s="364" t="s">
        <v>116</v>
      </c>
      <c r="HYJ93" s="364" t="s">
        <v>116</v>
      </c>
      <c r="HYK93" s="364" t="s">
        <v>116</v>
      </c>
      <c r="HYL93" s="364" t="s">
        <v>116</v>
      </c>
      <c r="HYM93" s="364" t="s">
        <v>116</v>
      </c>
      <c r="HYN93" s="364" t="s">
        <v>116</v>
      </c>
      <c r="HYO93" s="364" t="s">
        <v>116</v>
      </c>
      <c r="HYP93" s="364" t="s">
        <v>116</v>
      </c>
      <c r="HYQ93" s="364" t="s">
        <v>116</v>
      </c>
      <c r="HYR93" s="364" t="s">
        <v>116</v>
      </c>
      <c r="HYS93" s="364" t="s">
        <v>116</v>
      </c>
      <c r="HYT93" s="364" t="s">
        <v>116</v>
      </c>
      <c r="HYU93" s="364" t="s">
        <v>116</v>
      </c>
      <c r="HYV93" s="364" t="s">
        <v>116</v>
      </c>
      <c r="HYW93" s="364" t="s">
        <v>116</v>
      </c>
      <c r="HYX93" s="364" t="s">
        <v>116</v>
      </c>
      <c r="HYY93" s="364" t="s">
        <v>116</v>
      </c>
      <c r="HYZ93" s="364" t="s">
        <v>116</v>
      </c>
      <c r="HZA93" s="364" t="s">
        <v>116</v>
      </c>
      <c r="HZB93" s="364" t="s">
        <v>116</v>
      </c>
      <c r="HZC93" s="364" t="s">
        <v>116</v>
      </c>
      <c r="HZD93" s="364" t="s">
        <v>116</v>
      </c>
      <c r="HZE93" s="364" t="s">
        <v>116</v>
      </c>
      <c r="HZF93" s="364" t="s">
        <v>116</v>
      </c>
      <c r="HZG93" s="364" t="s">
        <v>116</v>
      </c>
      <c r="HZH93" s="364" t="s">
        <v>116</v>
      </c>
      <c r="HZI93" s="364" t="s">
        <v>116</v>
      </c>
      <c r="HZJ93" s="364" t="s">
        <v>116</v>
      </c>
      <c r="HZK93" s="364" t="s">
        <v>116</v>
      </c>
      <c r="HZL93" s="364" t="s">
        <v>116</v>
      </c>
      <c r="HZM93" s="364" t="s">
        <v>116</v>
      </c>
      <c r="HZN93" s="364" t="s">
        <v>116</v>
      </c>
      <c r="HZO93" s="364" t="s">
        <v>116</v>
      </c>
      <c r="HZP93" s="364" t="s">
        <v>116</v>
      </c>
      <c r="HZQ93" s="364" t="s">
        <v>116</v>
      </c>
      <c r="HZR93" s="364" t="s">
        <v>116</v>
      </c>
      <c r="HZS93" s="364" t="s">
        <v>116</v>
      </c>
      <c r="HZT93" s="364" t="s">
        <v>116</v>
      </c>
      <c r="HZU93" s="364" t="s">
        <v>116</v>
      </c>
      <c r="HZV93" s="364" t="s">
        <v>116</v>
      </c>
      <c r="HZW93" s="364" t="s">
        <v>116</v>
      </c>
      <c r="HZX93" s="364" t="s">
        <v>116</v>
      </c>
      <c r="HZY93" s="364" t="s">
        <v>116</v>
      </c>
      <c r="HZZ93" s="364" t="s">
        <v>116</v>
      </c>
      <c r="IAA93" s="364" t="s">
        <v>116</v>
      </c>
      <c r="IAB93" s="364" t="s">
        <v>116</v>
      </c>
      <c r="IAC93" s="364" t="s">
        <v>116</v>
      </c>
      <c r="IAD93" s="364" t="s">
        <v>116</v>
      </c>
      <c r="IAE93" s="364" t="s">
        <v>116</v>
      </c>
      <c r="IAF93" s="364" t="s">
        <v>116</v>
      </c>
      <c r="IAG93" s="364" t="s">
        <v>116</v>
      </c>
      <c r="IAH93" s="364" t="s">
        <v>116</v>
      </c>
      <c r="IAI93" s="364" t="s">
        <v>116</v>
      </c>
      <c r="IAJ93" s="364" t="s">
        <v>116</v>
      </c>
      <c r="IAK93" s="364" t="s">
        <v>116</v>
      </c>
      <c r="IAL93" s="364" t="s">
        <v>116</v>
      </c>
      <c r="IAM93" s="364" t="s">
        <v>116</v>
      </c>
      <c r="IAN93" s="364" t="s">
        <v>116</v>
      </c>
      <c r="IAO93" s="364" t="s">
        <v>116</v>
      </c>
      <c r="IAP93" s="364" t="s">
        <v>116</v>
      </c>
      <c r="IAQ93" s="364" t="s">
        <v>116</v>
      </c>
      <c r="IAR93" s="364" t="s">
        <v>116</v>
      </c>
      <c r="IAS93" s="364" t="s">
        <v>116</v>
      </c>
      <c r="IAT93" s="364" t="s">
        <v>116</v>
      </c>
      <c r="IAU93" s="364" t="s">
        <v>116</v>
      </c>
      <c r="IAV93" s="364" t="s">
        <v>116</v>
      </c>
      <c r="IAW93" s="364" t="s">
        <v>116</v>
      </c>
      <c r="IAX93" s="364" t="s">
        <v>116</v>
      </c>
      <c r="IAY93" s="364" t="s">
        <v>116</v>
      </c>
      <c r="IAZ93" s="364" t="s">
        <v>116</v>
      </c>
      <c r="IBA93" s="364" t="s">
        <v>116</v>
      </c>
      <c r="IBB93" s="364" t="s">
        <v>116</v>
      </c>
      <c r="IBC93" s="364" t="s">
        <v>116</v>
      </c>
      <c r="IBD93" s="364" t="s">
        <v>116</v>
      </c>
      <c r="IBE93" s="364" t="s">
        <v>116</v>
      </c>
      <c r="IBF93" s="364" t="s">
        <v>116</v>
      </c>
      <c r="IBG93" s="364" t="s">
        <v>116</v>
      </c>
      <c r="IBH93" s="364" t="s">
        <v>116</v>
      </c>
      <c r="IBI93" s="364" t="s">
        <v>116</v>
      </c>
      <c r="IBJ93" s="364" t="s">
        <v>116</v>
      </c>
      <c r="IBK93" s="364" t="s">
        <v>116</v>
      </c>
      <c r="IBL93" s="364" t="s">
        <v>116</v>
      </c>
      <c r="IBM93" s="364" t="s">
        <v>116</v>
      </c>
      <c r="IBN93" s="364" t="s">
        <v>116</v>
      </c>
      <c r="IBO93" s="364" t="s">
        <v>116</v>
      </c>
      <c r="IBP93" s="364" t="s">
        <v>116</v>
      </c>
      <c r="IBQ93" s="364" t="s">
        <v>116</v>
      </c>
      <c r="IBR93" s="364" t="s">
        <v>116</v>
      </c>
      <c r="IBS93" s="364" t="s">
        <v>116</v>
      </c>
      <c r="IBT93" s="364" t="s">
        <v>116</v>
      </c>
      <c r="IBU93" s="364" t="s">
        <v>116</v>
      </c>
      <c r="IBV93" s="364" t="s">
        <v>116</v>
      </c>
      <c r="IBW93" s="364" t="s">
        <v>116</v>
      </c>
      <c r="IBX93" s="364" t="s">
        <v>116</v>
      </c>
      <c r="IBY93" s="364" t="s">
        <v>116</v>
      </c>
      <c r="IBZ93" s="364" t="s">
        <v>116</v>
      </c>
      <c r="ICA93" s="364" t="s">
        <v>116</v>
      </c>
      <c r="ICB93" s="364" t="s">
        <v>116</v>
      </c>
      <c r="ICC93" s="364" t="s">
        <v>116</v>
      </c>
      <c r="ICD93" s="364" t="s">
        <v>116</v>
      </c>
      <c r="ICE93" s="364" t="s">
        <v>116</v>
      </c>
      <c r="ICF93" s="364" t="s">
        <v>116</v>
      </c>
      <c r="ICG93" s="364" t="s">
        <v>116</v>
      </c>
      <c r="ICH93" s="364" t="s">
        <v>116</v>
      </c>
      <c r="ICI93" s="364" t="s">
        <v>116</v>
      </c>
      <c r="ICJ93" s="364" t="s">
        <v>116</v>
      </c>
      <c r="ICK93" s="364" t="s">
        <v>116</v>
      </c>
      <c r="ICL93" s="364" t="s">
        <v>116</v>
      </c>
      <c r="ICM93" s="364" t="s">
        <v>116</v>
      </c>
      <c r="ICN93" s="364" t="s">
        <v>116</v>
      </c>
      <c r="ICO93" s="364" t="s">
        <v>116</v>
      </c>
      <c r="ICP93" s="364" t="s">
        <v>116</v>
      </c>
      <c r="ICQ93" s="364" t="s">
        <v>116</v>
      </c>
      <c r="ICR93" s="364" t="s">
        <v>116</v>
      </c>
      <c r="ICS93" s="364" t="s">
        <v>116</v>
      </c>
      <c r="ICT93" s="364" t="s">
        <v>116</v>
      </c>
      <c r="ICU93" s="364" t="s">
        <v>116</v>
      </c>
      <c r="ICV93" s="364" t="s">
        <v>116</v>
      </c>
      <c r="ICW93" s="364" t="s">
        <v>116</v>
      </c>
      <c r="ICX93" s="364" t="s">
        <v>116</v>
      </c>
      <c r="ICY93" s="364" t="s">
        <v>116</v>
      </c>
      <c r="ICZ93" s="364" t="s">
        <v>116</v>
      </c>
      <c r="IDA93" s="364" t="s">
        <v>116</v>
      </c>
      <c r="IDB93" s="364" t="s">
        <v>116</v>
      </c>
      <c r="IDC93" s="364" t="s">
        <v>116</v>
      </c>
      <c r="IDD93" s="364" t="s">
        <v>116</v>
      </c>
      <c r="IDE93" s="364" t="s">
        <v>116</v>
      </c>
      <c r="IDF93" s="364" t="s">
        <v>116</v>
      </c>
      <c r="IDG93" s="364" t="s">
        <v>116</v>
      </c>
      <c r="IDH93" s="364" t="s">
        <v>116</v>
      </c>
      <c r="IDI93" s="364" t="s">
        <v>116</v>
      </c>
      <c r="IDJ93" s="364" t="s">
        <v>116</v>
      </c>
      <c r="IDK93" s="364" t="s">
        <v>116</v>
      </c>
      <c r="IDL93" s="364" t="s">
        <v>116</v>
      </c>
      <c r="IDM93" s="364" t="s">
        <v>116</v>
      </c>
      <c r="IDN93" s="364" t="s">
        <v>116</v>
      </c>
      <c r="IDO93" s="364" t="s">
        <v>116</v>
      </c>
      <c r="IDP93" s="364" t="s">
        <v>116</v>
      </c>
      <c r="IDQ93" s="364" t="s">
        <v>116</v>
      </c>
      <c r="IDR93" s="364" t="s">
        <v>116</v>
      </c>
      <c r="IDS93" s="364" t="s">
        <v>116</v>
      </c>
      <c r="IDT93" s="364" t="s">
        <v>116</v>
      </c>
      <c r="IDU93" s="364" t="s">
        <v>116</v>
      </c>
      <c r="IDV93" s="364" t="s">
        <v>116</v>
      </c>
      <c r="IDW93" s="364" t="s">
        <v>116</v>
      </c>
      <c r="IDX93" s="364" t="s">
        <v>116</v>
      </c>
      <c r="IDY93" s="364" t="s">
        <v>116</v>
      </c>
      <c r="IDZ93" s="364" t="s">
        <v>116</v>
      </c>
      <c r="IEA93" s="364" t="s">
        <v>116</v>
      </c>
      <c r="IEB93" s="364" t="s">
        <v>116</v>
      </c>
      <c r="IEC93" s="364" t="s">
        <v>116</v>
      </c>
      <c r="IED93" s="364" t="s">
        <v>116</v>
      </c>
      <c r="IEE93" s="364" t="s">
        <v>116</v>
      </c>
      <c r="IEF93" s="364" t="s">
        <v>116</v>
      </c>
      <c r="IEG93" s="364" t="s">
        <v>116</v>
      </c>
      <c r="IEH93" s="364" t="s">
        <v>116</v>
      </c>
      <c r="IEI93" s="364" t="s">
        <v>116</v>
      </c>
      <c r="IEJ93" s="364" t="s">
        <v>116</v>
      </c>
      <c r="IEK93" s="364" t="s">
        <v>116</v>
      </c>
      <c r="IEL93" s="364" t="s">
        <v>116</v>
      </c>
      <c r="IEM93" s="364" t="s">
        <v>116</v>
      </c>
      <c r="IEN93" s="364" t="s">
        <v>116</v>
      </c>
      <c r="IEO93" s="364" t="s">
        <v>116</v>
      </c>
      <c r="IEP93" s="364" t="s">
        <v>116</v>
      </c>
      <c r="IEQ93" s="364" t="s">
        <v>116</v>
      </c>
      <c r="IER93" s="364" t="s">
        <v>116</v>
      </c>
      <c r="IES93" s="364" t="s">
        <v>116</v>
      </c>
      <c r="IET93" s="364" t="s">
        <v>116</v>
      </c>
      <c r="IEU93" s="364" t="s">
        <v>116</v>
      </c>
      <c r="IEV93" s="364" t="s">
        <v>116</v>
      </c>
      <c r="IEW93" s="364" t="s">
        <v>116</v>
      </c>
      <c r="IEX93" s="364" t="s">
        <v>116</v>
      </c>
      <c r="IEY93" s="364" t="s">
        <v>116</v>
      </c>
      <c r="IEZ93" s="364" t="s">
        <v>116</v>
      </c>
      <c r="IFA93" s="364" t="s">
        <v>116</v>
      </c>
      <c r="IFB93" s="364" t="s">
        <v>116</v>
      </c>
      <c r="IFC93" s="364" t="s">
        <v>116</v>
      </c>
      <c r="IFD93" s="364" t="s">
        <v>116</v>
      </c>
      <c r="IFE93" s="364" t="s">
        <v>116</v>
      </c>
      <c r="IFF93" s="364" t="s">
        <v>116</v>
      </c>
      <c r="IFG93" s="364" t="s">
        <v>116</v>
      </c>
      <c r="IFH93" s="364" t="s">
        <v>116</v>
      </c>
      <c r="IFI93" s="364" t="s">
        <v>116</v>
      </c>
      <c r="IFJ93" s="364" t="s">
        <v>116</v>
      </c>
      <c r="IFK93" s="364" t="s">
        <v>116</v>
      </c>
      <c r="IFL93" s="364" t="s">
        <v>116</v>
      </c>
      <c r="IFM93" s="364" t="s">
        <v>116</v>
      </c>
      <c r="IFN93" s="364" t="s">
        <v>116</v>
      </c>
      <c r="IFO93" s="364" t="s">
        <v>116</v>
      </c>
      <c r="IFP93" s="364" t="s">
        <v>116</v>
      </c>
      <c r="IFQ93" s="364" t="s">
        <v>116</v>
      </c>
      <c r="IFR93" s="364" t="s">
        <v>116</v>
      </c>
      <c r="IFS93" s="364" t="s">
        <v>116</v>
      </c>
      <c r="IFT93" s="364" t="s">
        <v>116</v>
      </c>
      <c r="IFU93" s="364" t="s">
        <v>116</v>
      </c>
      <c r="IFV93" s="364" t="s">
        <v>116</v>
      </c>
      <c r="IFW93" s="364" t="s">
        <v>116</v>
      </c>
      <c r="IFX93" s="364" t="s">
        <v>116</v>
      </c>
      <c r="IFY93" s="364" t="s">
        <v>116</v>
      </c>
      <c r="IFZ93" s="364" t="s">
        <v>116</v>
      </c>
      <c r="IGA93" s="364" t="s">
        <v>116</v>
      </c>
      <c r="IGB93" s="364" t="s">
        <v>116</v>
      </c>
      <c r="IGC93" s="364" t="s">
        <v>116</v>
      </c>
      <c r="IGD93" s="364" t="s">
        <v>116</v>
      </c>
      <c r="IGE93" s="364" t="s">
        <v>116</v>
      </c>
      <c r="IGF93" s="364" t="s">
        <v>116</v>
      </c>
      <c r="IGG93" s="364" t="s">
        <v>116</v>
      </c>
      <c r="IGH93" s="364" t="s">
        <v>116</v>
      </c>
      <c r="IGI93" s="364" t="s">
        <v>116</v>
      </c>
      <c r="IGJ93" s="364" t="s">
        <v>116</v>
      </c>
      <c r="IGK93" s="364" t="s">
        <v>116</v>
      </c>
      <c r="IGL93" s="364" t="s">
        <v>116</v>
      </c>
      <c r="IGM93" s="364" t="s">
        <v>116</v>
      </c>
      <c r="IGN93" s="364" t="s">
        <v>116</v>
      </c>
      <c r="IGO93" s="364" t="s">
        <v>116</v>
      </c>
      <c r="IGP93" s="364" t="s">
        <v>116</v>
      </c>
      <c r="IGQ93" s="364" t="s">
        <v>116</v>
      </c>
      <c r="IGR93" s="364" t="s">
        <v>116</v>
      </c>
      <c r="IGS93" s="364" t="s">
        <v>116</v>
      </c>
      <c r="IGT93" s="364" t="s">
        <v>116</v>
      </c>
      <c r="IGU93" s="364" t="s">
        <v>116</v>
      </c>
      <c r="IGV93" s="364" t="s">
        <v>116</v>
      </c>
      <c r="IGW93" s="364" t="s">
        <v>116</v>
      </c>
      <c r="IGX93" s="364" t="s">
        <v>116</v>
      </c>
      <c r="IGY93" s="364" t="s">
        <v>116</v>
      </c>
      <c r="IGZ93" s="364" t="s">
        <v>116</v>
      </c>
      <c r="IHA93" s="364" t="s">
        <v>116</v>
      </c>
      <c r="IHB93" s="364" t="s">
        <v>116</v>
      </c>
      <c r="IHC93" s="364" t="s">
        <v>116</v>
      </c>
      <c r="IHD93" s="364" t="s">
        <v>116</v>
      </c>
      <c r="IHE93" s="364" t="s">
        <v>116</v>
      </c>
      <c r="IHF93" s="364" t="s">
        <v>116</v>
      </c>
      <c r="IHG93" s="364" t="s">
        <v>116</v>
      </c>
      <c r="IHH93" s="364" t="s">
        <v>116</v>
      </c>
      <c r="IHI93" s="364" t="s">
        <v>116</v>
      </c>
      <c r="IHJ93" s="364" t="s">
        <v>116</v>
      </c>
      <c r="IHK93" s="364" t="s">
        <v>116</v>
      </c>
      <c r="IHL93" s="364" t="s">
        <v>116</v>
      </c>
      <c r="IHM93" s="364" t="s">
        <v>116</v>
      </c>
      <c r="IHN93" s="364" t="s">
        <v>116</v>
      </c>
      <c r="IHO93" s="364" t="s">
        <v>116</v>
      </c>
      <c r="IHP93" s="364" t="s">
        <v>116</v>
      </c>
      <c r="IHQ93" s="364" t="s">
        <v>116</v>
      </c>
      <c r="IHR93" s="364" t="s">
        <v>116</v>
      </c>
      <c r="IHS93" s="364" t="s">
        <v>116</v>
      </c>
      <c r="IHT93" s="364" t="s">
        <v>116</v>
      </c>
      <c r="IHU93" s="364" t="s">
        <v>116</v>
      </c>
      <c r="IHV93" s="364" t="s">
        <v>116</v>
      </c>
      <c r="IHW93" s="364" t="s">
        <v>116</v>
      </c>
      <c r="IHX93" s="364" t="s">
        <v>116</v>
      </c>
      <c r="IHY93" s="364" t="s">
        <v>116</v>
      </c>
      <c r="IHZ93" s="364" t="s">
        <v>116</v>
      </c>
      <c r="IIA93" s="364" t="s">
        <v>116</v>
      </c>
      <c r="IIB93" s="364" t="s">
        <v>116</v>
      </c>
      <c r="IIC93" s="364" t="s">
        <v>116</v>
      </c>
      <c r="IID93" s="364" t="s">
        <v>116</v>
      </c>
      <c r="IIE93" s="364" t="s">
        <v>116</v>
      </c>
      <c r="IIF93" s="364" t="s">
        <v>116</v>
      </c>
      <c r="IIG93" s="364" t="s">
        <v>116</v>
      </c>
      <c r="IIH93" s="364" t="s">
        <v>116</v>
      </c>
      <c r="III93" s="364" t="s">
        <v>116</v>
      </c>
      <c r="IIJ93" s="364" t="s">
        <v>116</v>
      </c>
      <c r="IIK93" s="364" t="s">
        <v>116</v>
      </c>
      <c r="IIL93" s="364" t="s">
        <v>116</v>
      </c>
      <c r="IIM93" s="364" t="s">
        <v>116</v>
      </c>
      <c r="IIN93" s="364" t="s">
        <v>116</v>
      </c>
      <c r="IIO93" s="364" t="s">
        <v>116</v>
      </c>
      <c r="IIP93" s="364" t="s">
        <v>116</v>
      </c>
      <c r="IIQ93" s="364" t="s">
        <v>116</v>
      </c>
      <c r="IIR93" s="364" t="s">
        <v>116</v>
      </c>
      <c r="IIS93" s="364" t="s">
        <v>116</v>
      </c>
      <c r="IIT93" s="364" t="s">
        <v>116</v>
      </c>
      <c r="IIU93" s="364" t="s">
        <v>116</v>
      </c>
      <c r="IIV93" s="364" t="s">
        <v>116</v>
      </c>
      <c r="IIW93" s="364" t="s">
        <v>116</v>
      </c>
      <c r="IIX93" s="364" t="s">
        <v>116</v>
      </c>
      <c r="IIY93" s="364" t="s">
        <v>116</v>
      </c>
      <c r="IIZ93" s="364" t="s">
        <v>116</v>
      </c>
      <c r="IJA93" s="364" t="s">
        <v>116</v>
      </c>
      <c r="IJB93" s="364" t="s">
        <v>116</v>
      </c>
      <c r="IJC93" s="364" t="s">
        <v>116</v>
      </c>
      <c r="IJD93" s="364" t="s">
        <v>116</v>
      </c>
      <c r="IJE93" s="364" t="s">
        <v>116</v>
      </c>
      <c r="IJF93" s="364" t="s">
        <v>116</v>
      </c>
      <c r="IJG93" s="364" t="s">
        <v>116</v>
      </c>
      <c r="IJH93" s="364" t="s">
        <v>116</v>
      </c>
      <c r="IJI93" s="364" t="s">
        <v>116</v>
      </c>
      <c r="IJJ93" s="364" t="s">
        <v>116</v>
      </c>
      <c r="IJK93" s="364" t="s">
        <v>116</v>
      </c>
      <c r="IJL93" s="364" t="s">
        <v>116</v>
      </c>
      <c r="IJM93" s="364" t="s">
        <v>116</v>
      </c>
      <c r="IJN93" s="364" t="s">
        <v>116</v>
      </c>
      <c r="IJO93" s="364" t="s">
        <v>116</v>
      </c>
      <c r="IJP93" s="364" t="s">
        <v>116</v>
      </c>
      <c r="IJQ93" s="364" t="s">
        <v>116</v>
      </c>
      <c r="IJR93" s="364" t="s">
        <v>116</v>
      </c>
      <c r="IJS93" s="364" t="s">
        <v>116</v>
      </c>
      <c r="IJT93" s="364" t="s">
        <v>116</v>
      </c>
      <c r="IJU93" s="364" t="s">
        <v>116</v>
      </c>
      <c r="IJV93" s="364" t="s">
        <v>116</v>
      </c>
      <c r="IJW93" s="364" t="s">
        <v>116</v>
      </c>
      <c r="IJX93" s="364" t="s">
        <v>116</v>
      </c>
      <c r="IJY93" s="364" t="s">
        <v>116</v>
      </c>
      <c r="IJZ93" s="364" t="s">
        <v>116</v>
      </c>
      <c r="IKA93" s="364" t="s">
        <v>116</v>
      </c>
      <c r="IKB93" s="364" t="s">
        <v>116</v>
      </c>
      <c r="IKC93" s="364" t="s">
        <v>116</v>
      </c>
      <c r="IKD93" s="364" t="s">
        <v>116</v>
      </c>
      <c r="IKE93" s="364" t="s">
        <v>116</v>
      </c>
      <c r="IKF93" s="364" t="s">
        <v>116</v>
      </c>
      <c r="IKG93" s="364" t="s">
        <v>116</v>
      </c>
      <c r="IKH93" s="364" t="s">
        <v>116</v>
      </c>
      <c r="IKI93" s="364" t="s">
        <v>116</v>
      </c>
      <c r="IKJ93" s="364" t="s">
        <v>116</v>
      </c>
      <c r="IKK93" s="364" t="s">
        <v>116</v>
      </c>
      <c r="IKL93" s="364" t="s">
        <v>116</v>
      </c>
      <c r="IKM93" s="364" t="s">
        <v>116</v>
      </c>
      <c r="IKN93" s="364" t="s">
        <v>116</v>
      </c>
      <c r="IKO93" s="364" t="s">
        <v>116</v>
      </c>
      <c r="IKP93" s="364" t="s">
        <v>116</v>
      </c>
      <c r="IKQ93" s="364" t="s">
        <v>116</v>
      </c>
      <c r="IKR93" s="364" t="s">
        <v>116</v>
      </c>
      <c r="IKS93" s="364" t="s">
        <v>116</v>
      </c>
      <c r="IKT93" s="364" t="s">
        <v>116</v>
      </c>
      <c r="IKU93" s="364" t="s">
        <v>116</v>
      </c>
      <c r="IKV93" s="364" t="s">
        <v>116</v>
      </c>
      <c r="IKW93" s="364" t="s">
        <v>116</v>
      </c>
      <c r="IKX93" s="364" t="s">
        <v>116</v>
      </c>
      <c r="IKY93" s="364" t="s">
        <v>116</v>
      </c>
      <c r="IKZ93" s="364" t="s">
        <v>116</v>
      </c>
      <c r="ILA93" s="364" t="s">
        <v>116</v>
      </c>
      <c r="ILB93" s="364" t="s">
        <v>116</v>
      </c>
      <c r="ILC93" s="364" t="s">
        <v>116</v>
      </c>
      <c r="ILD93" s="364" t="s">
        <v>116</v>
      </c>
      <c r="ILE93" s="364" t="s">
        <v>116</v>
      </c>
      <c r="ILF93" s="364" t="s">
        <v>116</v>
      </c>
      <c r="ILG93" s="364" t="s">
        <v>116</v>
      </c>
      <c r="ILH93" s="364" t="s">
        <v>116</v>
      </c>
      <c r="ILI93" s="364" t="s">
        <v>116</v>
      </c>
      <c r="ILJ93" s="364" t="s">
        <v>116</v>
      </c>
      <c r="ILK93" s="364" t="s">
        <v>116</v>
      </c>
      <c r="ILL93" s="364" t="s">
        <v>116</v>
      </c>
      <c r="ILM93" s="364" t="s">
        <v>116</v>
      </c>
      <c r="ILN93" s="364" t="s">
        <v>116</v>
      </c>
      <c r="ILO93" s="364" t="s">
        <v>116</v>
      </c>
      <c r="ILP93" s="364" t="s">
        <v>116</v>
      </c>
      <c r="ILQ93" s="364" t="s">
        <v>116</v>
      </c>
      <c r="ILR93" s="364" t="s">
        <v>116</v>
      </c>
      <c r="ILS93" s="364" t="s">
        <v>116</v>
      </c>
      <c r="ILT93" s="364" t="s">
        <v>116</v>
      </c>
      <c r="ILU93" s="364" t="s">
        <v>116</v>
      </c>
      <c r="ILV93" s="364" t="s">
        <v>116</v>
      </c>
      <c r="ILW93" s="364" t="s">
        <v>116</v>
      </c>
      <c r="ILX93" s="364" t="s">
        <v>116</v>
      </c>
      <c r="ILY93" s="364" t="s">
        <v>116</v>
      </c>
      <c r="ILZ93" s="364" t="s">
        <v>116</v>
      </c>
      <c r="IMA93" s="364" t="s">
        <v>116</v>
      </c>
      <c r="IMB93" s="364" t="s">
        <v>116</v>
      </c>
      <c r="IMC93" s="364" t="s">
        <v>116</v>
      </c>
      <c r="IMD93" s="364" t="s">
        <v>116</v>
      </c>
      <c r="IME93" s="364" t="s">
        <v>116</v>
      </c>
      <c r="IMF93" s="364" t="s">
        <v>116</v>
      </c>
      <c r="IMG93" s="364" t="s">
        <v>116</v>
      </c>
      <c r="IMH93" s="364" t="s">
        <v>116</v>
      </c>
      <c r="IMI93" s="364" t="s">
        <v>116</v>
      </c>
      <c r="IMJ93" s="364" t="s">
        <v>116</v>
      </c>
      <c r="IMK93" s="364" t="s">
        <v>116</v>
      </c>
      <c r="IML93" s="364" t="s">
        <v>116</v>
      </c>
      <c r="IMM93" s="364" t="s">
        <v>116</v>
      </c>
      <c r="IMN93" s="364" t="s">
        <v>116</v>
      </c>
      <c r="IMO93" s="364" t="s">
        <v>116</v>
      </c>
      <c r="IMP93" s="364" t="s">
        <v>116</v>
      </c>
      <c r="IMQ93" s="364" t="s">
        <v>116</v>
      </c>
      <c r="IMR93" s="364" t="s">
        <v>116</v>
      </c>
      <c r="IMS93" s="364" t="s">
        <v>116</v>
      </c>
      <c r="IMT93" s="364" t="s">
        <v>116</v>
      </c>
      <c r="IMU93" s="364" t="s">
        <v>116</v>
      </c>
      <c r="IMV93" s="364" t="s">
        <v>116</v>
      </c>
      <c r="IMW93" s="364" t="s">
        <v>116</v>
      </c>
      <c r="IMX93" s="364" t="s">
        <v>116</v>
      </c>
      <c r="IMY93" s="364" t="s">
        <v>116</v>
      </c>
      <c r="IMZ93" s="364" t="s">
        <v>116</v>
      </c>
      <c r="INA93" s="364" t="s">
        <v>116</v>
      </c>
      <c r="INB93" s="364" t="s">
        <v>116</v>
      </c>
      <c r="INC93" s="364" t="s">
        <v>116</v>
      </c>
      <c r="IND93" s="364" t="s">
        <v>116</v>
      </c>
      <c r="INE93" s="364" t="s">
        <v>116</v>
      </c>
      <c r="INF93" s="364" t="s">
        <v>116</v>
      </c>
      <c r="ING93" s="364" t="s">
        <v>116</v>
      </c>
      <c r="INH93" s="364" t="s">
        <v>116</v>
      </c>
      <c r="INI93" s="364" t="s">
        <v>116</v>
      </c>
      <c r="INJ93" s="364" t="s">
        <v>116</v>
      </c>
      <c r="INK93" s="364" t="s">
        <v>116</v>
      </c>
      <c r="INL93" s="364" t="s">
        <v>116</v>
      </c>
      <c r="INM93" s="364" t="s">
        <v>116</v>
      </c>
      <c r="INN93" s="364" t="s">
        <v>116</v>
      </c>
      <c r="INO93" s="364" t="s">
        <v>116</v>
      </c>
      <c r="INP93" s="364" t="s">
        <v>116</v>
      </c>
      <c r="INQ93" s="364" t="s">
        <v>116</v>
      </c>
      <c r="INR93" s="364" t="s">
        <v>116</v>
      </c>
      <c r="INS93" s="364" t="s">
        <v>116</v>
      </c>
      <c r="INT93" s="364" t="s">
        <v>116</v>
      </c>
      <c r="INU93" s="364" t="s">
        <v>116</v>
      </c>
      <c r="INV93" s="364" t="s">
        <v>116</v>
      </c>
      <c r="INW93" s="364" t="s">
        <v>116</v>
      </c>
      <c r="INX93" s="364" t="s">
        <v>116</v>
      </c>
      <c r="INY93" s="364" t="s">
        <v>116</v>
      </c>
      <c r="INZ93" s="364" t="s">
        <v>116</v>
      </c>
      <c r="IOA93" s="364" t="s">
        <v>116</v>
      </c>
      <c r="IOB93" s="364" t="s">
        <v>116</v>
      </c>
      <c r="IOC93" s="364" t="s">
        <v>116</v>
      </c>
      <c r="IOD93" s="364" t="s">
        <v>116</v>
      </c>
      <c r="IOE93" s="364" t="s">
        <v>116</v>
      </c>
      <c r="IOF93" s="364" t="s">
        <v>116</v>
      </c>
      <c r="IOG93" s="364" t="s">
        <v>116</v>
      </c>
      <c r="IOH93" s="364" t="s">
        <v>116</v>
      </c>
      <c r="IOI93" s="364" t="s">
        <v>116</v>
      </c>
      <c r="IOJ93" s="364" t="s">
        <v>116</v>
      </c>
      <c r="IOK93" s="364" t="s">
        <v>116</v>
      </c>
      <c r="IOL93" s="364" t="s">
        <v>116</v>
      </c>
      <c r="IOM93" s="364" t="s">
        <v>116</v>
      </c>
      <c r="ION93" s="364" t="s">
        <v>116</v>
      </c>
      <c r="IOO93" s="364" t="s">
        <v>116</v>
      </c>
      <c r="IOP93" s="364" t="s">
        <v>116</v>
      </c>
      <c r="IOQ93" s="364" t="s">
        <v>116</v>
      </c>
      <c r="IOR93" s="364" t="s">
        <v>116</v>
      </c>
      <c r="IOS93" s="364" t="s">
        <v>116</v>
      </c>
      <c r="IOT93" s="364" t="s">
        <v>116</v>
      </c>
      <c r="IOU93" s="364" t="s">
        <v>116</v>
      </c>
      <c r="IOV93" s="364" t="s">
        <v>116</v>
      </c>
      <c r="IOW93" s="364" t="s">
        <v>116</v>
      </c>
      <c r="IOX93" s="364" t="s">
        <v>116</v>
      </c>
      <c r="IOY93" s="364" t="s">
        <v>116</v>
      </c>
      <c r="IOZ93" s="364" t="s">
        <v>116</v>
      </c>
      <c r="IPA93" s="364" t="s">
        <v>116</v>
      </c>
      <c r="IPB93" s="364" t="s">
        <v>116</v>
      </c>
      <c r="IPC93" s="364" t="s">
        <v>116</v>
      </c>
      <c r="IPD93" s="364" t="s">
        <v>116</v>
      </c>
      <c r="IPE93" s="364" t="s">
        <v>116</v>
      </c>
      <c r="IPF93" s="364" t="s">
        <v>116</v>
      </c>
      <c r="IPG93" s="364" t="s">
        <v>116</v>
      </c>
      <c r="IPH93" s="364" t="s">
        <v>116</v>
      </c>
      <c r="IPI93" s="364" t="s">
        <v>116</v>
      </c>
      <c r="IPJ93" s="364" t="s">
        <v>116</v>
      </c>
      <c r="IPK93" s="364" t="s">
        <v>116</v>
      </c>
      <c r="IPL93" s="364" t="s">
        <v>116</v>
      </c>
      <c r="IPM93" s="364" t="s">
        <v>116</v>
      </c>
      <c r="IPN93" s="364" t="s">
        <v>116</v>
      </c>
      <c r="IPO93" s="364" t="s">
        <v>116</v>
      </c>
      <c r="IPP93" s="364" t="s">
        <v>116</v>
      </c>
      <c r="IPQ93" s="364" t="s">
        <v>116</v>
      </c>
      <c r="IPR93" s="364" t="s">
        <v>116</v>
      </c>
      <c r="IPS93" s="364" t="s">
        <v>116</v>
      </c>
      <c r="IPT93" s="364" t="s">
        <v>116</v>
      </c>
      <c r="IPU93" s="364" t="s">
        <v>116</v>
      </c>
      <c r="IPV93" s="364" t="s">
        <v>116</v>
      </c>
      <c r="IPW93" s="364" t="s">
        <v>116</v>
      </c>
      <c r="IPX93" s="364" t="s">
        <v>116</v>
      </c>
      <c r="IPY93" s="364" t="s">
        <v>116</v>
      </c>
      <c r="IPZ93" s="364" t="s">
        <v>116</v>
      </c>
      <c r="IQA93" s="364" t="s">
        <v>116</v>
      </c>
      <c r="IQB93" s="364" t="s">
        <v>116</v>
      </c>
      <c r="IQC93" s="364" t="s">
        <v>116</v>
      </c>
      <c r="IQD93" s="364" t="s">
        <v>116</v>
      </c>
      <c r="IQE93" s="364" t="s">
        <v>116</v>
      </c>
      <c r="IQF93" s="364" t="s">
        <v>116</v>
      </c>
      <c r="IQG93" s="364" t="s">
        <v>116</v>
      </c>
      <c r="IQH93" s="364" t="s">
        <v>116</v>
      </c>
      <c r="IQI93" s="364" t="s">
        <v>116</v>
      </c>
      <c r="IQJ93" s="364" t="s">
        <v>116</v>
      </c>
      <c r="IQK93" s="364" t="s">
        <v>116</v>
      </c>
      <c r="IQL93" s="364" t="s">
        <v>116</v>
      </c>
      <c r="IQM93" s="364" t="s">
        <v>116</v>
      </c>
      <c r="IQN93" s="364" t="s">
        <v>116</v>
      </c>
      <c r="IQO93" s="364" t="s">
        <v>116</v>
      </c>
      <c r="IQP93" s="364" t="s">
        <v>116</v>
      </c>
      <c r="IQQ93" s="364" t="s">
        <v>116</v>
      </c>
      <c r="IQR93" s="364" t="s">
        <v>116</v>
      </c>
      <c r="IQS93" s="364" t="s">
        <v>116</v>
      </c>
      <c r="IQT93" s="364" t="s">
        <v>116</v>
      </c>
      <c r="IQU93" s="364" t="s">
        <v>116</v>
      </c>
      <c r="IQV93" s="364" t="s">
        <v>116</v>
      </c>
      <c r="IQW93" s="364" t="s">
        <v>116</v>
      </c>
      <c r="IQX93" s="364" t="s">
        <v>116</v>
      </c>
      <c r="IQY93" s="364" t="s">
        <v>116</v>
      </c>
      <c r="IQZ93" s="364" t="s">
        <v>116</v>
      </c>
      <c r="IRA93" s="364" t="s">
        <v>116</v>
      </c>
      <c r="IRB93" s="364" t="s">
        <v>116</v>
      </c>
      <c r="IRC93" s="364" t="s">
        <v>116</v>
      </c>
      <c r="IRD93" s="364" t="s">
        <v>116</v>
      </c>
      <c r="IRE93" s="364" t="s">
        <v>116</v>
      </c>
      <c r="IRF93" s="364" t="s">
        <v>116</v>
      </c>
      <c r="IRG93" s="364" t="s">
        <v>116</v>
      </c>
      <c r="IRH93" s="364" t="s">
        <v>116</v>
      </c>
      <c r="IRI93" s="364" t="s">
        <v>116</v>
      </c>
      <c r="IRJ93" s="364" t="s">
        <v>116</v>
      </c>
      <c r="IRK93" s="364" t="s">
        <v>116</v>
      </c>
      <c r="IRL93" s="364" t="s">
        <v>116</v>
      </c>
      <c r="IRM93" s="364" t="s">
        <v>116</v>
      </c>
      <c r="IRN93" s="364" t="s">
        <v>116</v>
      </c>
      <c r="IRO93" s="364" t="s">
        <v>116</v>
      </c>
      <c r="IRP93" s="364" t="s">
        <v>116</v>
      </c>
      <c r="IRQ93" s="364" t="s">
        <v>116</v>
      </c>
      <c r="IRR93" s="364" t="s">
        <v>116</v>
      </c>
      <c r="IRS93" s="364" t="s">
        <v>116</v>
      </c>
      <c r="IRT93" s="364" t="s">
        <v>116</v>
      </c>
      <c r="IRU93" s="364" t="s">
        <v>116</v>
      </c>
      <c r="IRV93" s="364" t="s">
        <v>116</v>
      </c>
      <c r="IRW93" s="364" t="s">
        <v>116</v>
      </c>
      <c r="IRX93" s="364" t="s">
        <v>116</v>
      </c>
      <c r="IRY93" s="364" t="s">
        <v>116</v>
      </c>
      <c r="IRZ93" s="364" t="s">
        <v>116</v>
      </c>
      <c r="ISA93" s="364" t="s">
        <v>116</v>
      </c>
      <c r="ISB93" s="364" t="s">
        <v>116</v>
      </c>
      <c r="ISC93" s="364" t="s">
        <v>116</v>
      </c>
      <c r="ISD93" s="364" t="s">
        <v>116</v>
      </c>
      <c r="ISE93" s="364" t="s">
        <v>116</v>
      </c>
      <c r="ISF93" s="364" t="s">
        <v>116</v>
      </c>
      <c r="ISG93" s="364" t="s">
        <v>116</v>
      </c>
      <c r="ISH93" s="364" t="s">
        <v>116</v>
      </c>
      <c r="ISI93" s="364" t="s">
        <v>116</v>
      </c>
      <c r="ISJ93" s="364" t="s">
        <v>116</v>
      </c>
      <c r="ISK93" s="364" t="s">
        <v>116</v>
      </c>
      <c r="ISL93" s="364" t="s">
        <v>116</v>
      </c>
      <c r="ISM93" s="364" t="s">
        <v>116</v>
      </c>
      <c r="ISN93" s="364" t="s">
        <v>116</v>
      </c>
      <c r="ISO93" s="364" t="s">
        <v>116</v>
      </c>
      <c r="ISP93" s="364" t="s">
        <v>116</v>
      </c>
      <c r="ISQ93" s="364" t="s">
        <v>116</v>
      </c>
      <c r="ISR93" s="364" t="s">
        <v>116</v>
      </c>
      <c r="ISS93" s="364" t="s">
        <v>116</v>
      </c>
      <c r="IST93" s="364" t="s">
        <v>116</v>
      </c>
      <c r="ISU93" s="364" t="s">
        <v>116</v>
      </c>
      <c r="ISV93" s="364" t="s">
        <v>116</v>
      </c>
      <c r="ISW93" s="364" t="s">
        <v>116</v>
      </c>
      <c r="ISX93" s="364" t="s">
        <v>116</v>
      </c>
      <c r="ISY93" s="364" t="s">
        <v>116</v>
      </c>
      <c r="ISZ93" s="364" t="s">
        <v>116</v>
      </c>
      <c r="ITA93" s="364" t="s">
        <v>116</v>
      </c>
      <c r="ITB93" s="364" t="s">
        <v>116</v>
      </c>
      <c r="ITC93" s="364" t="s">
        <v>116</v>
      </c>
      <c r="ITD93" s="364" t="s">
        <v>116</v>
      </c>
      <c r="ITE93" s="364" t="s">
        <v>116</v>
      </c>
      <c r="ITF93" s="364" t="s">
        <v>116</v>
      </c>
      <c r="ITG93" s="364" t="s">
        <v>116</v>
      </c>
      <c r="ITH93" s="364" t="s">
        <v>116</v>
      </c>
      <c r="ITI93" s="364" t="s">
        <v>116</v>
      </c>
      <c r="ITJ93" s="364" t="s">
        <v>116</v>
      </c>
      <c r="ITK93" s="364" t="s">
        <v>116</v>
      </c>
      <c r="ITL93" s="364" t="s">
        <v>116</v>
      </c>
      <c r="ITM93" s="364" t="s">
        <v>116</v>
      </c>
      <c r="ITN93" s="364" t="s">
        <v>116</v>
      </c>
      <c r="ITO93" s="364" t="s">
        <v>116</v>
      </c>
      <c r="ITP93" s="364" t="s">
        <v>116</v>
      </c>
      <c r="ITQ93" s="364" t="s">
        <v>116</v>
      </c>
      <c r="ITR93" s="364" t="s">
        <v>116</v>
      </c>
      <c r="ITS93" s="364" t="s">
        <v>116</v>
      </c>
      <c r="ITT93" s="364" t="s">
        <v>116</v>
      </c>
      <c r="ITU93" s="364" t="s">
        <v>116</v>
      </c>
      <c r="ITV93" s="364" t="s">
        <v>116</v>
      </c>
      <c r="ITW93" s="364" t="s">
        <v>116</v>
      </c>
      <c r="ITX93" s="364" t="s">
        <v>116</v>
      </c>
      <c r="ITY93" s="364" t="s">
        <v>116</v>
      </c>
      <c r="ITZ93" s="364" t="s">
        <v>116</v>
      </c>
      <c r="IUA93" s="364" t="s">
        <v>116</v>
      </c>
      <c r="IUB93" s="364" t="s">
        <v>116</v>
      </c>
      <c r="IUC93" s="364" t="s">
        <v>116</v>
      </c>
      <c r="IUD93" s="364" t="s">
        <v>116</v>
      </c>
      <c r="IUE93" s="364" t="s">
        <v>116</v>
      </c>
      <c r="IUF93" s="364" t="s">
        <v>116</v>
      </c>
      <c r="IUG93" s="364" t="s">
        <v>116</v>
      </c>
      <c r="IUH93" s="364" t="s">
        <v>116</v>
      </c>
      <c r="IUI93" s="364" t="s">
        <v>116</v>
      </c>
      <c r="IUJ93" s="364" t="s">
        <v>116</v>
      </c>
      <c r="IUK93" s="364" t="s">
        <v>116</v>
      </c>
      <c r="IUL93" s="364" t="s">
        <v>116</v>
      </c>
      <c r="IUM93" s="364" t="s">
        <v>116</v>
      </c>
      <c r="IUN93" s="364" t="s">
        <v>116</v>
      </c>
      <c r="IUO93" s="364" t="s">
        <v>116</v>
      </c>
      <c r="IUP93" s="364" t="s">
        <v>116</v>
      </c>
      <c r="IUQ93" s="364" t="s">
        <v>116</v>
      </c>
      <c r="IUR93" s="364" t="s">
        <v>116</v>
      </c>
      <c r="IUS93" s="364" t="s">
        <v>116</v>
      </c>
      <c r="IUT93" s="364" t="s">
        <v>116</v>
      </c>
      <c r="IUU93" s="364" t="s">
        <v>116</v>
      </c>
      <c r="IUV93" s="364" t="s">
        <v>116</v>
      </c>
      <c r="IUW93" s="364" t="s">
        <v>116</v>
      </c>
      <c r="IUX93" s="364" t="s">
        <v>116</v>
      </c>
      <c r="IUY93" s="364" t="s">
        <v>116</v>
      </c>
      <c r="IUZ93" s="364" t="s">
        <v>116</v>
      </c>
      <c r="IVA93" s="364" t="s">
        <v>116</v>
      </c>
      <c r="IVB93" s="364" t="s">
        <v>116</v>
      </c>
      <c r="IVC93" s="364" t="s">
        <v>116</v>
      </c>
      <c r="IVD93" s="364" t="s">
        <v>116</v>
      </c>
      <c r="IVE93" s="364" t="s">
        <v>116</v>
      </c>
      <c r="IVF93" s="364" t="s">
        <v>116</v>
      </c>
      <c r="IVG93" s="364" t="s">
        <v>116</v>
      </c>
      <c r="IVH93" s="364" t="s">
        <v>116</v>
      </c>
      <c r="IVI93" s="364" t="s">
        <v>116</v>
      </c>
      <c r="IVJ93" s="364" t="s">
        <v>116</v>
      </c>
      <c r="IVK93" s="364" t="s">
        <v>116</v>
      </c>
      <c r="IVL93" s="364" t="s">
        <v>116</v>
      </c>
      <c r="IVM93" s="364" t="s">
        <v>116</v>
      </c>
      <c r="IVN93" s="364" t="s">
        <v>116</v>
      </c>
      <c r="IVO93" s="364" t="s">
        <v>116</v>
      </c>
      <c r="IVP93" s="364" t="s">
        <v>116</v>
      </c>
      <c r="IVQ93" s="364" t="s">
        <v>116</v>
      </c>
      <c r="IVR93" s="364" t="s">
        <v>116</v>
      </c>
      <c r="IVS93" s="364" t="s">
        <v>116</v>
      </c>
      <c r="IVT93" s="364" t="s">
        <v>116</v>
      </c>
      <c r="IVU93" s="364" t="s">
        <v>116</v>
      </c>
      <c r="IVV93" s="364" t="s">
        <v>116</v>
      </c>
      <c r="IVW93" s="364" t="s">
        <v>116</v>
      </c>
      <c r="IVX93" s="364" t="s">
        <v>116</v>
      </c>
      <c r="IVY93" s="364" t="s">
        <v>116</v>
      </c>
      <c r="IVZ93" s="364" t="s">
        <v>116</v>
      </c>
      <c r="IWA93" s="364" t="s">
        <v>116</v>
      </c>
      <c r="IWB93" s="364" t="s">
        <v>116</v>
      </c>
      <c r="IWC93" s="364" t="s">
        <v>116</v>
      </c>
      <c r="IWD93" s="364" t="s">
        <v>116</v>
      </c>
      <c r="IWE93" s="364" t="s">
        <v>116</v>
      </c>
      <c r="IWF93" s="364" t="s">
        <v>116</v>
      </c>
      <c r="IWG93" s="364" t="s">
        <v>116</v>
      </c>
      <c r="IWH93" s="364" t="s">
        <v>116</v>
      </c>
      <c r="IWI93" s="364" t="s">
        <v>116</v>
      </c>
      <c r="IWJ93" s="364" t="s">
        <v>116</v>
      </c>
      <c r="IWK93" s="364" t="s">
        <v>116</v>
      </c>
      <c r="IWL93" s="364" t="s">
        <v>116</v>
      </c>
      <c r="IWM93" s="364" t="s">
        <v>116</v>
      </c>
      <c r="IWN93" s="364" t="s">
        <v>116</v>
      </c>
      <c r="IWO93" s="364" t="s">
        <v>116</v>
      </c>
      <c r="IWP93" s="364" t="s">
        <v>116</v>
      </c>
      <c r="IWQ93" s="364" t="s">
        <v>116</v>
      </c>
      <c r="IWR93" s="364" t="s">
        <v>116</v>
      </c>
      <c r="IWS93" s="364" t="s">
        <v>116</v>
      </c>
      <c r="IWT93" s="364" t="s">
        <v>116</v>
      </c>
      <c r="IWU93" s="364" t="s">
        <v>116</v>
      </c>
      <c r="IWV93" s="364" t="s">
        <v>116</v>
      </c>
      <c r="IWW93" s="364" t="s">
        <v>116</v>
      </c>
      <c r="IWX93" s="364" t="s">
        <v>116</v>
      </c>
      <c r="IWY93" s="364" t="s">
        <v>116</v>
      </c>
      <c r="IWZ93" s="364" t="s">
        <v>116</v>
      </c>
      <c r="IXA93" s="364" t="s">
        <v>116</v>
      </c>
      <c r="IXB93" s="364" t="s">
        <v>116</v>
      </c>
      <c r="IXC93" s="364" t="s">
        <v>116</v>
      </c>
      <c r="IXD93" s="364" t="s">
        <v>116</v>
      </c>
      <c r="IXE93" s="364" t="s">
        <v>116</v>
      </c>
      <c r="IXF93" s="364" t="s">
        <v>116</v>
      </c>
      <c r="IXG93" s="364" t="s">
        <v>116</v>
      </c>
      <c r="IXH93" s="364" t="s">
        <v>116</v>
      </c>
      <c r="IXI93" s="364" t="s">
        <v>116</v>
      </c>
      <c r="IXJ93" s="364" t="s">
        <v>116</v>
      </c>
      <c r="IXK93" s="364" t="s">
        <v>116</v>
      </c>
      <c r="IXL93" s="364" t="s">
        <v>116</v>
      </c>
      <c r="IXM93" s="364" t="s">
        <v>116</v>
      </c>
      <c r="IXN93" s="364" t="s">
        <v>116</v>
      </c>
      <c r="IXO93" s="364" t="s">
        <v>116</v>
      </c>
      <c r="IXP93" s="364" t="s">
        <v>116</v>
      </c>
      <c r="IXQ93" s="364" t="s">
        <v>116</v>
      </c>
      <c r="IXR93" s="364" t="s">
        <v>116</v>
      </c>
      <c r="IXS93" s="364" t="s">
        <v>116</v>
      </c>
      <c r="IXT93" s="364" t="s">
        <v>116</v>
      </c>
      <c r="IXU93" s="364" t="s">
        <v>116</v>
      </c>
      <c r="IXV93" s="364" t="s">
        <v>116</v>
      </c>
      <c r="IXW93" s="364" t="s">
        <v>116</v>
      </c>
      <c r="IXX93" s="364" t="s">
        <v>116</v>
      </c>
      <c r="IXY93" s="364" t="s">
        <v>116</v>
      </c>
      <c r="IXZ93" s="364" t="s">
        <v>116</v>
      </c>
      <c r="IYA93" s="364" t="s">
        <v>116</v>
      </c>
      <c r="IYB93" s="364" t="s">
        <v>116</v>
      </c>
      <c r="IYC93" s="364" t="s">
        <v>116</v>
      </c>
      <c r="IYD93" s="364" t="s">
        <v>116</v>
      </c>
      <c r="IYE93" s="364" t="s">
        <v>116</v>
      </c>
      <c r="IYF93" s="364" t="s">
        <v>116</v>
      </c>
      <c r="IYG93" s="364" t="s">
        <v>116</v>
      </c>
      <c r="IYH93" s="364" t="s">
        <v>116</v>
      </c>
      <c r="IYI93" s="364" t="s">
        <v>116</v>
      </c>
      <c r="IYJ93" s="364" t="s">
        <v>116</v>
      </c>
      <c r="IYK93" s="364" t="s">
        <v>116</v>
      </c>
      <c r="IYL93" s="364" t="s">
        <v>116</v>
      </c>
      <c r="IYM93" s="364" t="s">
        <v>116</v>
      </c>
      <c r="IYN93" s="364" t="s">
        <v>116</v>
      </c>
      <c r="IYO93" s="364" t="s">
        <v>116</v>
      </c>
      <c r="IYP93" s="364" t="s">
        <v>116</v>
      </c>
      <c r="IYQ93" s="364" t="s">
        <v>116</v>
      </c>
      <c r="IYR93" s="364" t="s">
        <v>116</v>
      </c>
      <c r="IYS93" s="364" t="s">
        <v>116</v>
      </c>
      <c r="IYT93" s="364" t="s">
        <v>116</v>
      </c>
      <c r="IYU93" s="364" t="s">
        <v>116</v>
      </c>
      <c r="IYV93" s="364" t="s">
        <v>116</v>
      </c>
      <c r="IYW93" s="364" t="s">
        <v>116</v>
      </c>
      <c r="IYX93" s="364" t="s">
        <v>116</v>
      </c>
      <c r="IYY93" s="364" t="s">
        <v>116</v>
      </c>
      <c r="IYZ93" s="364" t="s">
        <v>116</v>
      </c>
      <c r="IZA93" s="364" t="s">
        <v>116</v>
      </c>
      <c r="IZB93" s="364" t="s">
        <v>116</v>
      </c>
      <c r="IZC93" s="364" t="s">
        <v>116</v>
      </c>
      <c r="IZD93" s="364" t="s">
        <v>116</v>
      </c>
      <c r="IZE93" s="364" t="s">
        <v>116</v>
      </c>
      <c r="IZF93" s="364" t="s">
        <v>116</v>
      </c>
      <c r="IZG93" s="364" t="s">
        <v>116</v>
      </c>
      <c r="IZH93" s="364" t="s">
        <v>116</v>
      </c>
      <c r="IZI93" s="364" t="s">
        <v>116</v>
      </c>
      <c r="IZJ93" s="364" t="s">
        <v>116</v>
      </c>
      <c r="IZK93" s="364" t="s">
        <v>116</v>
      </c>
      <c r="IZL93" s="364" t="s">
        <v>116</v>
      </c>
      <c r="IZM93" s="364" t="s">
        <v>116</v>
      </c>
      <c r="IZN93" s="364" t="s">
        <v>116</v>
      </c>
      <c r="IZO93" s="364" t="s">
        <v>116</v>
      </c>
      <c r="IZP93" s="364" t="s">
        <v>116</v>
      </c>
      <c r="IZQ93" s="364" t="s">
        <v>116</v>
      </c>
      <c r="IZR93" s="364" t="s">
        <v>116</v>
      </c>
      <c r="IZS93" s="364" t="s">
        <v>116</v>
      </c>
      <c r="IZT93" s="364" t="s">
        <v>116</v>
      </c>
      <c r="IZU93" s="364" t="s">
        <v>116</v>
      </c>
      <c r="IZV93" s="364" t="s">
        <v>116</v>
      </c>
      <c r="IZW93" s="364" t="s">
        <v>116</v>
      </c>
      <c r="IZX93" s="364" t="s">
        <v>116</v>
      </c>
      <c r="IZY93" s="364" t="s">
        <v>116</v>
      </c>
      <c r="IZZ93" s="364" t="s">
        <v>116</v>
      </c>
      <c r="JAA93" s="364" t="s">
        <v>116</v>
      </c>
      <c r="JAB93" s="364" t="s">
        <v>116</v>
      </c>
      <c r="JAC93" s="364" t="s">
        <v>116</v>
      </c>
      <c r="JAD93" s="364" t="s">
        <v>116</v>
      </c>
      <c r="JAE93" s="364" t="s">
        <v>116</v>
      </c>
      <c r="JAF93" s="364" t="s">
        <v>116</v>
      </c>
      <c r="JAG93" s="364" t="s">
        <v>116</v>
      </c>
      <c r="JAH93" s="364" t="s">
        <v>116</v>
      </c>
      <c r="JAI93" s="364" t="s">
        <v>116</v>
      </c>
      <c r="JAJ93" s="364" t="s">
        <v>116</v>
      </c>
      <c r="JAK93" s="364" t="s">
        <v>116</v>
      </c>
      <c r="JAL93" s="364" t="s">
        <v>116</v>
      </c>
      <c r="JAM93" s="364" t="s">
        <v>116</v>
      </c>
      <c r="JAN93" s="364" t="s">
        <v>116</v>
      </c>
      <c r="JAO93" s="364" t="s">
        <v>116</v>
      </c>
      <c r="JAP93" s="364" t="s">
        <v>116</v>
      </c>
      <c r="JAQ93" s="364" t="s">
        <v>116</v>
      </c>
      <c r="JAR93" s="364" t="s">
        <v>116</v>
      </c>
      <c r="JAS93" s="364" t="s">
        <v>116</v>
      </c>
      <c r="JAT93" s="364" t="s">
        <v>116</v>
      </c>
      <c r="JAU93" s="364" t="s">
        <v>116</v>
      </c>
      <c r="JAV93" s="364" t="s">
        <v>116</v>
      </c>
      <c r="JAW93" s="364" t="s">
        <v>116</v>
      </c>
      <c r="JAX93" s="364" t="s">
        <v>116</v>
      </c>
      <c r="JAY93" s="364" t="s">
        <v>116</v>
      </c>
      <c r="JAZ93" s="364" t="s">
        <v>116</v>
      </c>
      <c r="JBA93" s="364" t="s">
        <v>116</v>
      </c>
      <c r="JBB93" s="364" t="s">
        <v>116</v>
      </c>
      <c r="JBC93" s="364" t="s">
        <v>116</v>
      </c>
      <c r="JBD93" s="364" t="s">
        <v>116</v>
      </c>
      <c r="JBE93" s="364" t="s">
        <v>116</v>
      </c>
      <c r="JBF93" s="364" t="s">
        <v>116</v>
      </c>
      <c r="JBG93" s="364" t="s">
        <v>116</v>
      </c>
      <c r="JBH93" s="364" t="s">
        <v>116</v>
      </c>
      <c r="JBI93" s="364" t="s">
        <v>116</v>
      </c>
      <c r="JBJ93" s="364" t="s">
        <v>116</v>
      </c>
      <c r="JBK93" s="364" t="s">
        <v>116</v>
      </c>
      <c r="JBL93" s="364" t="s">
        <v>116</v>
      </c>
      <c r="JBM93" s="364" t="s">
        <v>116</v>
      </c>
      <c r="JBN93" s="364" t="s">
        <v>116</v>
      </c>
      <c r="JBO93" s="364" t="s">
        <v>116</v>
      </c>
      <c r="JBP93" s="364" t="s">
        <v>116</v>
      </c>
      <c r="JBQ93" s="364" t="s">
        <v>116</v>
      </c>
      <c r="JBR93" s="364" t="s">
        <v>116</v>
      </c>
      <c r="JBS93" s="364" t="s">
        <v>116</v>
      </c>
      <c r="JBT93" s="364" t="s">
        <v>116</v>
      </c>
      <c r="JBU93" s="364" t="s">
        <v>116</v>
      </c>
      <c r="JBV93" s="364" t="s">
        <v>116</v>
      </c>
      <c r="JBW93" s="364" t="s">
        <v>116</v>
      </c>
      <c r="JBX93" s="364" t="s">
        <v>116</v>
      </c>
      <c r="JBY93" s="364" t="s">
        <v>116</v>
      </c>
      <c r="JBZ93" s="364" t="s">
        <v>116</v>
      </c>
      <c r="JCA93" s="364" t="s">
        <v>116</v>
      </c>
      <c r="JCB93" s="364" t="s">
        <v>116</v>
      </c>
      <c r="JCC93" s="364" t="s">
        <v>116</v>
      </c>
      <c r="JCD93" s="364" t="s">
        <v>116</v>
      </c>
      <c r="JCE93" s="364" t="s">
        <v>116</v>
      </c>
      <c r="JCF93" s="364" t="s">
        <v>116</v>
      </c>
      <c r="JCG93" s="364" t="s">
        <v>116</v>
      </c>
      <c r="JCH93" s="364" t="s">
        <v>116</v>
      </c>
      <c r="JCI93" s="364" t="s">
        <v>116</v>
      </c>
      <c r="JCJ93" s="364" t="s">
        <v>116</v>
      </c>
      <c r="JCK93" s="364" t="s">
        <v>116</v>
      </c>
      <c r="JCL93" s="364" t="s">
        <v>116</v>
      </c>
      <c r="JCM93" s="364" t="s">
        <v>116</v>
      </c>
      <c r="JCN93" s="364" t="s">
        <v>116</v>
      </c>
      <c r="JCO93" s="364" t="s">
        <v>116</v>
      </c>
      <c r="JCP93" s="364" t="s">
        <v>116</v>
      </c>
      <c r="JCQ93" s="364" t="s">
        <v>116</v>
      </c>
      <c r="JCR93" s="364" t="s">
        <v>116</v>
      </c>
      <c r="JCS93" s="364" t="s">
        <v>116</v>
      </c>
      <c r="JCT93" s="364" t="s">
        <v>116</v>
      </c>
      <c r="JCU93" s="364" t="s">
        <v>116</v>
      </c>
      <c r="JCV93" s="364" t="s">
        <v>116</v>
      </c>
      <c r="JCW93" s="364" t="s">
        <v>116</v>
      </c>
      <c r="JCX93" s="364" t="s">
        <v>116</v>
      </c>
      <c r="JCY93" s="364" t="s">
        <v>116</v>
      </c>
      <c r="JCZ93" s="364" t="s">
        <v>116</v>
      </c>
      <c r="JDA93" s="364" t="s">
        <v>116</v>
      </c>
      <c r="JDB93" s="364" t="s">
        <v>116</v>
      </c>
      <c r="JDC93" s="364" t="s">
        <v>116</v>
      </c>
      <c r="JDD93" s="364" t="s">
        <v>116</v>
      </c>
      <c r="JDE93" s="364" t="s">
        <v>116</v>
      </c>
      <c r="JDF93" s="364" t="s">
        <v>116</v>
      </c>
      <c r="JDG93" s="364" t="s">
        <v>116</v>
      </c>
      <c r="JDH93" s="364" t="s">
        <v>116</v>
      </c>
      <c r="JDI93" s="364" t="s">
        <v>116</v>
      </c>
      <c r="JDJ93" s="364" t="s">
        <v>116</v>
      </c>
      <c r="JDK93" s="364" t="s">
        <v>116</v>
      </c>
      <c r="JDL93" s="364" t="s">
        <v>116</v>
      </c>
      <c r="JDM93" s="364" t="s">
        <v>116</v>
      </c>
      <c r="JDN93" s="364" t="s">
        <v>116</v>
      </c>
      <c r="JDO93" s="364" t="s">
        <v>116</v>
      </c>
      <c r="JDP93" s="364" t="s">
        <v>116</v>
      </c>
      <c r="JDQ93" s="364" t="s">
        <v>116</v>
      </c>
      <c r="JDR93" s="364" t="s">
        <v>116</v>
      </c>
      <c r="JDS93" s="364" t="s">
        <v>116</v>
      </c>
      <c r="JDT93" s="364" t="s">
        <v>116</v>
      </c>
      <c r="JDU93" s="364" t="s">
        <v>116</v>
      </c>
      <c r="JDV93" s="364" t="s">
        <v>116</v>
      </c>
      <c r="JDW93" s="364" t="s">
        <v>116</v>
      </c>
      <c r="JDX93" s="364" t="s">
        <v>116</v>
      </c>
      <c r="JDY93" s="364" t="s">
        <v>116</v>
      </c>
      <c r="JDZ93" s="364" t="s">
        <v>116</v>
      </c>
      <c r="JEA93" s="364" t="s">
        <v>116</v>
      </c>
      <c r="JEB93" s="364" t="s">
        <v>116</v>
      </c>
      <c r="JEC93" s="364" t="s">
        <v>116</v>
      </c>
      <c r="JED93" s="364" t="s">
        <v>116</v>
      </c>
      <c r="JEE93" s="364" t="s">
        <v>116</v>
      </c>
      <c r="JEF93" s="364" t="s">
        <v>116</v>
      </c>
      <c r="JEG93" s="364" t="s">
        <v>116</v>
      </c>
      <c r="JEH93" s="364" t="s">
        <v>116</v>
      </c>
      <c r="JEI93" s="364" t="s">
        <v>116</v>
      </c>
      <c r="JEJ93" s="364" t="s">
        <v>116</v>
      </c>
      <c r="JEK93" s="364" t="s">
        <v>116</v>
      </c>
      <c r="JEL93" s="364" t="s">
        <v>116</v>
      </c>
      <c r="JEM93" s="364" t="s">
        <v>116</v>
      </c>
      <c r="JEN93" s="364" t="s">
        <v>116</v>
      </c>
      <c r="JEO93" s="364" t="s">
        <v>116</v>
      </c>
      <c r="JEP93" s="364" t="s">
        <v>116</v>
      </c>
      <c r="JEQ93" s="364" t="s">
        <v>116</v>
      </c>
      <c r="JER93" s="364" t="s">
        <v>116</v>
      </c>
      <c r="JES93" s="364" t="s">
        <v>116</v>
      </c>
      <c r="JET93" s="364" t="s">
        <v>116</v>
      </c>
      <c r="JEU93" s="364" t="s">
        <v>116</v>
      </c>
      <c r="JEV93" s="364" t="s">
        <v>116</v>
      </c>
      <c r="JEW93" s="364" t="s">
        <v>116</v>
      </c>
      <c r="JEX93" s="364" t="s">
        <v>116</v>
      </c>
      <c r="JEY93" s="364" t="s">
        <v>116</v>
      </c>
      <c r="JEZ93" s="364" t="s">
        <v>116</v>
      </c>
      <c r="JFA93" s="364" t="s">
        <v>116</v>
      </c>
      <c r="JFB93" s="364" t="s">
        <v>116</v>
      </c>
      <c r="JFC93" s="364" t="s">
        <v>116</v>
      </c>
      <c r="JFD93" s="364" t="s">
        <v>116</v>
      </c>
      <c r="JFE93" s="364" t="s">
        <v>116</v>
      </c>
      <c r="JFF93" s="364" t="s">
        <v>116</v>
      </c>
      <c r="JFG93" s="364" t="s">
        <v>116</v>
      </c>
      <c r="JFH93" s="364" t="s">
        <v>116</v>
      </c>
      <c r="JFI93" s="364" t="s">
        <v>116</v>
      </c>
      <c r="JFJ93" s="364" t="s">
        <v>116</v>
      </c>
      <c r="JFK93" s="364" t="s">
        <v>116</v>
      </c>
      <c r="JFL93" s="364" t="s">
        <v>116</v>
      </c>
      <c r="JFM93" s="364" t="s">
        <v>116</v>
      </c>
      <c r="JFN93" s="364" t="s">
        <v>116</v>
      </c>
      <c r="JFO93" s="364" t="s">
        <v>116</v>
      </c>
      <c r="JFP93" s="364" t="s">
        <v>116</v>
      </c>
      <c r="JFQ93" s="364" t="s">
        <v>116</v>
      </c>
      <c r="JFR93" s="364" t="s">
        <v>116</v>
      </c>
      <c r="JFS93" s="364" t="s">
        <v>116</v>
      </c>
      <c r="JFT93" s="364" t="s">
        <v>116</v>
      </c>
      <c r="JFU93" s="364" t="s">
        <v>116</v>
      </c>
      <c r="JFV93" s="364" t="s">
        <v>116</v>
      </c>
      <c r="JFW93" s="364" t="s">
        <v>116</v>
      </c>
      <c r="JFX93" s="364" t="s">
        <v>116</v>
      </c>
      <c r="JFY93" s="364" t="s">
        <v>116</v>
      </c>
      <c r="JFZ93" s="364" t="s">
        <v>116</v>
      </c>
      <c r="JGA93" s="364" t="s">
        <v>116</v>
      </c>
      <c r="JGB93" s="364" t="s">
        <v>116</v>
      </c>
      <c r="JGC93" s="364" t="s">
        <v>116</v>
      </c>
      <c r="JGD93" s="364" t="s">
        <v>116</v>
      </c>
      <c r="JGE93" s="364" t="s">
        <v>116</v>
      </c>
      <c r="JGF93" s="364" t="s">
        <v>116</v>
      </c>
      <c r="JGG93" s="364" t="s">
        <v>116</v>
      </c>
      <c r="JGH93" s="364" t="s">
        <v>116</v>
      </c>
      <c r="JGI93" s="364" t="s">
        <v>116</v>
      </c>
      <c r="JGJ93" s="364" t="s">
        <v>116</v>
      </c>
      <c r="JGK93" s="364" t="s">
        <v>116</v>
      </c>
      <c r="JGL93" s="364" t="s">
        <v>116</v>
      </c>
      <c r="JGM93" s="364" t="s">
        <v>116</v>
      </c>
      <c r="JGN93" s="364" t="s">
        <v>116</v>
      </c>
      <c r="JGO93" s="364" t="s">
        <v>116</v>
      </c>
      <c r="JGP93" s="364" t="s">
        <v>116</v>
      </c>
      <c r="JGQ93" s="364" t="s">
        <v>116</v>
      </c>
      <c r="JGR93" s="364" t="s">
        <v>116</v>
      </c>
      <c r="JGS93" s="364" t="s">
        <v>116</v>
      </c>
      <c r="JGT93" s="364" t="s">
        <v>116</v>
      </c>
      <c r="JGU93" s="364" t="s">
        <v>116</v>
      </c>
      <c r="JGV93" s="364" t="s">
        <v>116</v>
      </c>
      <c r="JGW93" s="364" t="s">
        <v>116</v>
      </c>
      <c r="JGX93" s="364" t="s">
        <v>116</v>
      </c>
      <c r="JGY93" s="364" t="s">
        <v>116</v>
      </c>
      <c r="JGZ93" s="364" t="s">
        <v>116</v>
      </c>
      <c r="JHA93" s="364" t="s">
        <v>116</v>
      </c>
      <c r="JHB93" s="364" t="s">
        <v>116</v>
      </c>
      <c r="JHC93" s="364" t="s">
        <v>116</v>
      </c>
      <c r="JHD93" s="364" t="s">
        <v>116</v>
      </c>
      <c r="JHE93" s="364" t="s">
        <v>116</v>
      </c>
      <c r="JHF93" s="364" t="s">
        <v>116</v>
      </c>
      <c r="JHG93" s="364" t="s">
        <v>116</v>
      </c>
      <c r="JHH93" s="364" t="s">
        <v>116</v>
      </c>
      <c r="JHI93" s="364" t="s">
        <v>116</v>
      </c>
      <c r="JHJ93" s="364" t="s">
        <v>116</v>
      </c>
      <c r="JHK93" s="364" t="s">
        <v>116</v>
      </c>
      <c r="JHL93" s="364" t="s">
        <v>116</v>
      </c>
      <c r="JHM93" s="364" t="s">
        <v>116</v>
      </c>
      <c r="JHN93" s="364" t="s">
        <v>116</v>
      </c>
      <c r="JHO93" s="364" t="s">
        <v>116</v>
      </c>
      <c r="JHP93" s="364" t="s">
        <v>116</v>
      </c>
      <c r="JHQ93" s="364" t="s">
        <v>116</v>
      </c>
      <c r="JHR93" s="364" t="s">
        <v>116</v>
      </c>
      <c r="JHS93" s="364" t="s">
        <v>116</v>
      </c>
      <c r="JHT93" s="364" t="s">
        <v>116</v>
      </c>
      <c r="JHU93" s="364" t="s">
        <v>116</v>
      </c>
      <c r="JHV93" s="364" t="s">
        <v>116</v>
      </c>
      <c r="JHW93" s="364" t="s">
        <v>116</v>
      </c>
      <c r="JHX93" s="364" t="s">
        <v>116</v>
      </c>
      <c r="JHY93" s="364" t="s">
        <v>116</v>
      </c>
      <c r="JHZ93" s="364" t="s">
        <v>116</v>
      </c>
      <c r="JIA93" s="364" t="s">
        <v>116</v>
      </c>
      <c r="JIB93" s="364" t="s">
        <v>116</v>
      </c>
      <c r="JIC93" s="364" t="s">
        <v>116</v>
      </c>
      <c r="JID93" s="364" t="s">
        <v>116</v>
      </c>
      <c r="JIE93" s="364" t="s">
        <v>116</v>
      </c>
      <c r="JIF93" s="364" t="s">
        <v>116</v>
      </c>
      <c r="JIG93" s="364" t="s">
        <v>116</v>
      </c>
      <c r="JIH93" s="364" t="s">
        <v>116</v>
      </c>
      <c r="JII93" s="364" t="s">
        <v>116</v>
      </c>
      <c r="JIJ93" s="364" t="s">
        <v>116</v>
      </c>
      <c r="JIK93" s="364" t="s">
        <v>116</v>
      </c>
      <c r="JIL93" s="364" t="s">
        <v>116</v>
      </c>
      <c r="JIM93" s="364" t="s">
        <v>116</v>
      </c>
      <c r="JIN93" s="364" t="s">
        <v>116</v>
      </c>
      <c r="JIO93" s="364" t="s">
        <v>116</v>
      </c>
      <c r="JIP93" s="364" t="s">
        <v>116</v>
      </c>
      <c r="JIQ93" s="364" t="s">
        <v>116</v>
      </c>
      <c r="JIR93" s="364" t="s">
        <v>116</v>
      </c>
      <c r="JIS93" s="364" t="s">
        <v>116</v>
      </c>
      <c r="JIT93" s="364" t="s">
        <v>116</v>
      </c>
      <c r="JIU93" s="364" t="s">
        <v>116</v>
      </c>
      <c r="JIV93" s="364" t="s">
        <v>116</v>
      </c>
      <c r="JIW93" s="364" t="s">
        <v>116</v>
      </c>
      <c r="JIX93" s="364" t="s">
        <v>116</v>
      </c>
      <c r="JIY93" s="364" t="s">
        <v>116</v>
      </c>
      <c r="JIZ93" s="364" t="s">
        <v>116</v>
      </c>
      <c r="JJA93" s="364" t="s">
        <v>116</v>
      </c>
      <c r="JJB93" s="364" t="s">
        <v>116</v>
      </c>
      <c r="JJC93" s="364" t="s">
        <v>116</v>
      </c>
      <c r="JJD93" s="364" t="s">
        <v>116</v>
      </c>
      <c r="JJE93" s="364" t="s">
        <v>116</v>
      </c>
      <c r="JJF93" s="364" t="s">
        <v>116</v>
      </c>
      <c r="JJG93" s="364" t="s">
        <v>116</v>
      </c>
      <c r="JJH93" s="364" t="s">
        <v>116</v>
      </c>
      <c r="JJI93" s="364" t="s">
        <v>116</v>
      </c>
      <c r="JJJ93" s="364" t="s">
        <v>116</v>
      </c>
      <c r="JJK93" s="364" t="s">
        <v>116</v>
      </c>
      <c r="JJL93" s="364" t="s">
        <v>116</v>
      </c>
      <c r="JJM93" s="364" t="s">
        <v>116</v>
      </c>
      <c r="JJN93" s="364" t="s">
        <v>116</v>
      </c>
      <c r="JJO93" s="364" t="s">
        <v>116</v>
      </c>
      <c r="JJP93" s="364" t="s">
        <v>116</v>
      </c>
      <c r="JJQ93" s="364" t="s">
        <v>116</v>
      </c>
      <c r="JJR93" s="364" t="s">
        <v>116</v>
      </c>
      <c r="JJS93" s="364" t="s">
        <v>116</v>
      </c>
      <c r="JJT93" s="364" t="s">
        <v>116</v>
      </c>
      <c r="JJU93" s="364" t="s">
        <v>116</v>
      </c>
      <c r="JJV93" s="364" t="s">
        <v>116</v>
      </c>
      <c r="JJW93" s="364" t="s">
        <v>116</v>
      </c>
      <c r="JJX93" s="364" t="s">
        <v>116</v>
      </c>
      <c r="JJY93" s="364" t="s">
        <v>116</v>
      </c>
      <c r="JJZ93" s="364" t="s">
        <v>116</v>
      </c>
      <c r="JKA93" s="364" t="s">
        <v>116</v>
      </c>
      <c r="JKB93" s="364" t="s">
        <v>116</v>
      </c>
      <c r="JKC93" s="364" t="s">
        <v>116</v>
      </c>
      <c r="JKD93" s="364" t="s">
        <v>116</v>
      </c>
      <c r="JKE93" s="364" t="s">
        <v>116</v>
      </c>
      <c r="JKF93" s="364" t="s">
        <v>116</v>
      </c>
      <c r="JKG93" s="364" t="s">
        <v>116</v>
      </c>
      <c r="JKH93" s="364" t="s">
        <v>116</v>
      </c>
      <c r="JKI93" s="364" t="s">
        <v>116</v>
      </c>
      <c r="JKJ93" s="364" t="s">
        <v>116</v>
      </c>
      <c r="JKK93" s="364" t="s">
        <v>116</v>
      </c>
      <c r="JKL93" s="364" t="s">
        <v>116</v>
      </c>
      <c r="JKM93" s="364" t="s">
        <v>116</v>
      </c>
      <c r="JKN93" s="364" t="s">
        <v>116</v>
      </c>
      <c r="JKO93" s="364" t="s">
        <v>116</v>
      </c>
      <c r="JKP93" s="364" t="s">
        <v>116</v>
      </c>
      <c r="JKQ93" s="364" t="s">
        <v>116</v>
      </c>
      <c r="JKR93" s="364" t="s">
        <v>116</v>
      </c>
      <c r="JKS93" s="364" t="s">
        <v>116</v>
      </c>
      <c r="JKT93" s="364" t="s">
        <v>116</v>
      </c>
      <c r="JKU93" s="364" t="s">
        <v>116</v>
      </c>
      <c r="JKV93" s="364" t="s">
        <v>116</v>
      </c>
      <c r="JKW93" s="364" t="s">
        <v>116</v>
      </c>
      <c r="JKX93" s="364" t="s">
        <v>116</v>
      </c>
      <c r="JKY93" s="364" t="s">
        <v>116</v>
      </c>
      <c r="JKZ93" s="364" t="s">
        <v>116</v>
      </c>
      <c r="JLA93" s="364" t="s">
        <v>116</v>
      </c>
      <c r="JLB93" s="364" t="s">
        <v>116</v>
      </c>
      <c r="JLC93" s="364" t="s">
        <v>116</v>
      </c>
      <c r="JLD93" s="364" t="s">
        <v>116</v>
      </c>
      <c r="JLE93" s="364" t="s">
        <v>116</v>
      </c>
      <c r="JLF93" s="364" t="s">
        <v>116</v>
      </c>
      <c r="JLG93" s="364" t="s">
        <v>116</v>
      </c>
      <c r="JLH93" s="364" t="s">
        <v>116</v>
      </c>
      <c r="JLI93" s="364" t="s">
        <v>116</v>
      </c>
      <c r="JLJ93" s="364" t="s">
        <v>116</v>
      </c>
      <c r="JLK93" s="364" t="s">
        <v>116</v>
      </c>
      <c r="JLL93" s="364" t="s">
        <v>116</v>
      </c>
      <c r="JLM93" s="364" t="s">
        <v>116</v>
      </c>
      <c r="JLN93" s="364" t="s">
        <v>116</v>
      </c>
      <c r="JLO93" s="364" t="s">
        <v>116</v>
      </c>
      <c r="JLP93" s="364" t="s">
        <v>116</v>
      </c>
      <c r="JLQ93" s="364" t="s">
        <v>116</v>
      </c>
      <c r="JLR93" s="364" t="s">
        <v>116</v>
      </c>
      <c r="JLS93" s="364" t="s">
        <v>116</v>
      </c>
      <c r="JLT93" s="364" t="s">
        <v>116</v>
      </c>
      <c r="JLU93" s="364" t="s">
        <v>116</v>
      </c>
      <c r="JLV93" s="364" t="s">
        <v>116</v>
      </c>
      <c r="JLW93" s="364" t="s">
        <v>116</v>
      </c>
      <c r="JLX93" s="364" t="s">
        <v>116</v>
      </c>
      <c r="JLY93" s="364" t="s">
        <v>116</v>
      </c>
      <c r="JLZ93" s="364" t="s">
        <v>116</v>
      </c>
      <c r="JMA93" s="364" t="s">
        <v>116</v>
      </c>
      <c r="JMB93" s="364" t="s">
        <v>116</v>
      </c>
      <c r="JMC93" s="364" t="s">
        <v>116</v>
      </c>
      <c r="JMD93" s="364" t="s">
        <v>116</v>
      </c>
      <c r="JME93" s="364" t="s">
        <v>116</v>
      </c>
      <c r="JMF93" s="364" t="s">
        <v>116</v>
      </c>
      <c r="JMG93" s="364" t="s">
        <v>116</v>
      </c>
      <c r="JMH93" s="364" t="s">
        <v>116</v>
      </c>
      <c r="JMI93" s="364" t="s">
        <v>116</v>
      </c>
      <c r="JMJ93" s="364" t="s">
        <v>116</v>
      </c>
      <c r="JMK93" s="364" t="s">
        <v>116</v>
      </c>
      <c r="JML93" s="364" t="s">
        <v>116</v>
      </c>
      <c r="JMM93" s="364" t="s">
        <v>116</v>
      </c>
      <c r="JMN93" s="364" t="s">
        <v>116</v>
      </c>
      <c r="JMO93" s="364" t="s">
        <v>116</v>
      </c>
      <c r="JMP93" s="364" t="s">
        <v>116</v>
      </c>
      <c r="JMQ93" s="364" t="s">
        <v>116</v>
      </c>
      <c r="JMR93" s="364" t="s">
        <v>116</v>
      </c>
      <c r="JMS93" s="364" t="s">
        <v>116</v>
      </c>
      <c r="JMT93" s="364" t="s">
        <v>116</v>
      </c>
      <c r="JMU93" s="364" t="s">
        <v>116</v>
      </c>
      <c r="JMV93" s="364" t="s">
        <v>116</v>
      </c>
      <c r="JMW93" s="364" t="s">
        <v>116</v>
      </c>
      <c r="JMX93" s="364" t="s">
        <v>116</v>
      </c>
      <c r="JMY93" s="364" t="s">
        <v>116</v>
      </c>
      <c r="JMZ93" s="364" t="s">
        <v>116</v>
      </c>
      <c r="JNA93" s="364" t="s">
        <v>116</v>
      </c>
      <c r="JNB93" s="364" t="s">
        <v>116</v>
      </c>
      <c r="JNC93" s="364" t="s">
        <v>116</v>
      </c>
      <c r="JND93" s="364" t="s">
        <v>116</v>
      </c>
      <c r="JNE93" s="364" t="s">
        <v>116</v>
      </c>
      <c r="JNF93" s="364" t="s">
        <v>116</v>
      </c>
      <c r="JNG93" s="364" t="s">
        <v>116</v>
      </c>
      <c r="JNH93" s="364" t="s">
        <v>116</v>
      </c>
      <c r="JNI93" s="364" t="s">
        <v>116</v>
      </c>
      <c r="JNJ93" s="364" t="s">
        <v>116</v>
      </c>
      <c r="JNK93" s="364" t="s">
        <v>116</v>
      </c>
      <c r="JNL93" s="364" t="s">
        <v>116</v>
      </c>
      <c r="JNM93" s="364" t="s">
        <v>116</v>
      </c>
      <c r="JNN93" s="364" t="s">
        <v>116</v>
      </c>
      <c r="JNO93" s="364" t="s">
        <v>116</v>
      </c>
      <c r="JNP93" s="364" t="s">
        <v>116</v>
      </c>
      <c r="JNQ93" s="364" t="s">
        <v>116</v>
      </c>
      <c r="JNR93" s="364" t="s">
        <v>116</v>
      </c>
      <c r="JNS93" s="364" t="s">
        <v>116</v>
      </c>
      <c r="JNT93" s="364" t="s">
        <v>116</v>
      </c>
      <c r="JNU93" s="364" t="s">
        <v>116</v>
      </c>
      <c r="JNV93" s="364" t="s">
        <v>116</v>
      </c>
      <c r="JNW93" s="364" t="s">
        <v>116</v>
      </c>
      <c r="JNX93" s="364" t="s">
        <v>116</v>
      </c>
      <c r="JNY93" s="364" t="s">
        <v>116</v>
      </c>
      <c r="JNZ93" s="364" t="s">
        <v>116</v>
      </c>
      <c r="JOA93" s="364" t="s">
        <v>116</v>
      </c>
      <c r="JOB93" s="364" t="s">
        <v>116</v>
      </c>
      <c r="JOC93" s="364" t="s">
        <v>116</v>
      </c>
      <c r="JOD93" s="364" t="s">
        <v>116</v>
      </c>
      <c r="JOE93" s="364" t="s">
        <v>116</v>
      </c>
      <c r="JOF93" s="364" t="s">
        <v>116</v>
      </c>
      <c r="JOG93" s="364" t="s">
        <v>116</v>
      </c>
      <c r="JOH93" s="364" t="s">
        <v>116</v>
      </c>
      <c r="JOI93" s="364" t="s">
        <v>116</v>
      </c>
      <c r="JOJ93" s="364" t="s">
        <v>116</v>
      </c>
      <c r="JOK93" s="364" t="s">
        <v>116</v>
      </c>
      <c r="JOL93" s="364" t="s">
        <v>116</v>
      </c>
      <c r="JOM93" s="364" t="s">
        <v>116</v>
      </c>
      <c r="JON93" s="364" t="s">
        <v>116</v>
      </c>
      <c r="JOO93" s="364" t="s">
        <v>116</v>
      </c>
      <c r="JOP93" s="364" t="s">
        <v>116</v>
      </c>
      <c r="JOQ93" s="364" t="s">
        <v>116</v>
      </c>
      <c r="JOR93" s="364" t="s">
        <v>116</v>
      </c>
      <c r="JOS93" s="364" t="s">
        <v>116</v>
      </c>
      <c r="JOT93" s="364" t="s">
        <v>116</v>
      </c>
      <c r="JOU93" s="364" t="s">
        <v>116</v>
      </c>
      <c r="JOV93" s="364" t="s">
        <v>116</v>
      </c>
      <c r="JOW93" s="364" t="s">
        <v>116</v>
      </c>
      <c r="JOX93" s="364" t="s">
        <v>116</v>
      </c>
      <c r="JOY93" s="364" t="s">
        <v>116</v>
      </c>
      <c r="JOZ93" s="364" t="s">
        <v>116</v>
      </c>
      <c r="JPA93" s="364" t="s">
        <v>116</v>
      </c>
      <c r="JPB93" s="364" t="s">
        <v>116</v>
      </c>
      <c r="JPC93" s="364" t="s">
        <v>116</v>
      </c>
      <c r="JPD93" s="364" t="s">
        <v>116</v>
      </c>
      <c r="JPE93" s="364" t="s">
        <v>116</v>
      </c>
      <c r="JPF93" s="364" t="s">
        <v>116</v>
      </c>
      <c r="JPG93" s="364" t="s">
        <v>116</v>
      </c>
      <c r="JPH93" s="364" t="s">
        <v>116</v>
      </c>
      <c r="JPI93" s="364" t="s">
        <v>116</v>
      </c>
      <c r="JPJ93" s="364" t="s">
        <v>116</v>
      </c>
      <c r="JPK93" s="364" t="s">
        <v>116</v>
      </c>
      <c r="JPL93" s="364" t="s">
        <v>116</v>
      </c>
      <c r="JPM93" s="364" t="s">
        <v>116</v>
      </c>
      <c r="JPN93" s="364" t="s">
        <v>116</v>
      </c>
      <c r="JPO93" s="364" t="s">
        <v>116</v>
      </c>
      <c r="JPP93" s="364" t="s">
        <v>116</v>
      </c>
      <c r="JPQ93" s="364" t="s">
        <v>116</v>
      </c>
      <c r="JPR93" s="364" t="s">
        <v>116</v>
      </c>
      <c r="JPS93" s="364" t="s">
        <v>116</v>
      </c>
      <c r="JPT93" s="364" t="s">
        <v>116</v>
      </c>
      <c r="JPU93" s="364" t="s">
        <v>116</v>
      </c>
      <c r="JPV93" s="364" t="s">
        <v>116</v>
      </c>
      <c r="JPW93" s="364" t="s">
        <v>116</v>
      </c>
      <c r="JPX93" s="364" t="s">
        <v>116</v>
      </c>
      <c r="JPY93" s="364" t="s">
        <v>116</v>
      </c>
      <c r="JPZ93" s="364" t="s">
        <v>116</v>
      </c>
      <c r="JQA93" s="364" t="s">
        <v>116</v>
      </c>
      <c r="JQB93" s="364" t="s">
        <v>116</v>
      </c>
      <c r="JQC93" s="364" t="s">
        <v>116</v>
      </c>
      <c r="JQD93" s="364" t="s">
        <v>116</v>
      </c>
      <c r="JQE93" s="364" t="s">
        <v>116</v>
      </c>
      <c r="JQF93" s="364" t="s">
        <v>116</v>
      </c>
      <c r="JQG93" s="364" t="s">
        <v>116</v>
      </c>
      <c r="JQH93" s="364" t="s">
        <v>116</v>
      </c>
      <c r="JQI93" s="364" t="s">
        <v>116</v>
      </c>
      <c r="JQJ93" s="364" t="s">
        <v>116</v>
      </c>
      <c r="JQK93" s="364" t="s">
        <v>116</v>
      </c>
      <c r="JQL93" s="364" t="s">
        <v>116</v>
      </c>
      <c r="JQM93" s="364" t="s">
        <v>116</v>
      </c>
      <c r="JQN93" s="364" t="s">
        <v>116</v>
      </c>
      <c r="JQO93" s="364" t="s">
        <v>116</v>
      </c>
      <c r="JQP93" s="364" t="s">
        <v>116</v>
      </c>
      <c r="JQQ93" s="364" t="s">
        <v>116</v>
      </c>
      <c r="JQR93" s="364" t="s">
        <v>116</v>
      </c>
      <c r="JQS93" s="364" t="s">
        <v>116</v>
      </c>
      <c r="JQT93" s="364" t="s">
        <v>116</v>
      </c>
      <c r="JQU93" s="364" t="s">
        <v>116</v>
      </c>
      <c r="JQV93" s="364" t="s">
        <v>116</v>
      </c>
      <c r="JQW93" s="364" t="s">
        <v>116</v>
      </c>
      <c r="JQX93" s="364" t="s">
        <v>116</v>
      </c>
      <c r="JQY93" s="364" t="s">
        <v>116</v>
      </c>
      <c r="JQZ93" s="364" t="s">
        <v>116</v>
      </c>
      <c r="JRA93" s="364" t="s">
        <v>116</v>
      </c>
      <c r="JRB93" s="364" t="s">
        <v>116</v>
      </c>
      <c r="JRC93" s="364" t="s">
        <v>116</v>
      </c>
      <c r="JRD93" s="364" t="s">
        <v>116</v>
      </c>
      <c r="JRE93" s="364" t="s">
        <v>116</v>
      </c>
      <c r="JRF93" s="364" t="s">
        <v>116</v>
      </c>
      <c r="JRG93" s="364" t="s">
        <v>116</v>
      </c>
      <c r="JRH93" s="364" t="s">
        <v>116</v>
      </c>
      <c r="JRI93" s="364" t="s">
        <v>116</v>
      </c>
      <c r="JRJ93" s="364" t="s">
        <v>116</v>
      </c>
      <c r="JRK93" s="364" t="s">
        <v>116</v>
      </c>
      <c r="JRL93" s="364" t="s">
        <v>116</v>
      </c>
      <c r="JRM93" s="364" t="s">
        <v>116</v>
      </c>
      <c r="JRN93" s="364" t="s">
        <v>116</v>
      </c>
      <c r="JRO93" s="364" t="s">
        <v>116</v>
      </c>
      <c r="JRP93" s="364" t="s">
        <v>116</v>
      </c>
      <c r="JRQ93" s="364" t="s">
        <v>116</v>
      </c>
      <c r="JRR93" s="364" t="s">
        <v>116</v>
      </c>
      <c r="JRS93" s="364" t="s">
        <v>116</v>
      </c>
      <c r="JRT93" s="364" t="s">
        <v>116</v>
      </c>
      <c r="JRU93" s="364" t="s">
        <v>116</v>
      </c>
      <c r="JRV93" s="364" t="s">
        <v>116</v>
      </c>
      <c r="JRW93" s="364" t="s">
        <v>116</v>
      </c>
      <c r="JRX93" s="364" t="s">
        <v>116</v>
      </c>
      <c r="JRY93" s="364" t="s">
        <v>116</v>
      </c>
      <c r="JRZ93" s="364" t="s">
        <v>116</v>
      </c>
      <c r="JSA93" s="364" t="s">
        <v>116</v>
      </c>
      <c r="JSB93" s="364" t="s">
        <v>116</v>
      </c>
      <c r="JSC93" s="364" t="s">
        <v>116</v>
      </c>
      <c r="JSD93" s="364" t="s">
        <v>116</v>
      </c>
      <c r="JSE93" s="364" t="s">
        <v>116</v>
      </c>
      <c r="JSF93" s="364" t="s">
        <v>116</v>
      </c>
      <c r="JSG93" s="364" t="s">
        <v>116</v>
      </c>
      <c r="JSH93" s="364" t="s">
        <v>116</v>
      </c>
      <c r="JSI93" s="364" t="s">
        <v>116</v>
      </c>
      <c r="JSJ93" s="364" t="s">
        <v>116</v>
      </c>
      <c r="JSK93" s="364" t="s">
        <v>116</v>
      </c>
      <c r="JSL93" s="364" t="s">
        <v>116</v>
      </c>
      <c r="JSM93" s="364" t="s">
        <v>116</v>
      </c>
      <c r="JSN93" s="364" t="s">
        <v>116</v>
      </c>
      <c r="JSO93" s="364" t="s">
        <v>116</v>
      </c>
      <c r="JSP93" s="364" t="s">
        <v>116</v>
      </c>
      <c r="JSQ93" s="364" t="s">
        <v>116</v>
      </c>
      <c r="JSR93" s="364" t="s">
        <v>116</v>
      </c>
      <c r="JSS93" s="364" t="s">
        <v>116</v>
      </c>
      <c r="JST93" s="364" t="s">
        <v>116</v>
      </c>
      <c r="JSU93" s="364" t="s">
        <v>116</v>
      </c>
      <c r="JSV93" s="364" t="s">
        <v>116</v>
      </c>
      <c r="JSW93" s="364" t="s">
        <v>116</v>
      </c>
      <c r="JSX93" s="364" t="s">
        <v>116</v>
      </c>
      <c r="JSY93" s="364" t="s">
        <v>116</v>
      </c>
      <c r="JSZ93" s="364" t="s">
        <v>116</v>
      </c>
      <c r="JTA93" s="364" t="s">
        <v>116</v>
      </c>
      <c r="JTB93" s="364" t="s">
        <v>116</v>
      </c>
      <c r="JTC93" s="364" t="s">
        <v>116</v>
      </c>
      <c r="JTD93" s="364" t="s">
        <v>116</v>
      </c>
      <c r="JTE93" s="364" t="s">
        <v>116</v>
      </c>
      <c r="JTF93" s="364" t="s">
        <v>116</v>
      </c>
      <c r="JTG93" s="364" t="s">
        <v>116</v>
      </c>
      <c r="JTH93" s="364" t="s">
        <v>116</v>
      </c>
      <c r="JTI93" s="364" t="s">
        <v>116</v>
      </c>
      <c r="JTJ93" s="364" t="s">
        <v>116</v>
      </c>
      <c r="JTK93" s="364" t="s">
        <v>116</v>
      </c>
      <c r="JTL93" s="364" t="s">
        <v>116</v>
      </c>
      <c r="JTM93" s="364" t="s">
        <v>116</v>
      </c>
      <c r="JTN93" s="364" t="s">
        <v>116</v>
      </c>
      <c r="JTO93" s="364" t="s">
        <v>116</v>
      </c>
      <c r="JTP93" s="364" t="s">
        <v>116</v>
      </c>
      <c r="JTQ93" s="364" t="s">
        <v>116</v>
      </c>
      <c r="JTR93" s="364" t="s">
        <v>116</v>
      </c>
      <c r="JTS93" s="364" t="s">
        <v>116</v>
      </c>
      <c r="JTT93" s="364" t="s">
        <v>116</v>
      </c>
      <c r="JTU93" s="364" t="s">
        <v>116</v>
      </c>
      <c r="JTV93" s="364" t="s">
        <v>116</v>
      </c>
      <c r="JTW93" s="364" t="s">
        <v>116</v>
      </c>
      <c r="JTX93" s="364" t="s">
        <v>116</v>
      </c>
      <c r="JTY93" s="364" t="s">
        <v>116</v>
      </c>
      <c r="JTZ93" s="364" t="s">
        <v>116</v>
      </c>
      <c r="JUA93" s="364" t="s">
        <v>116</v>
      </c>
      <c r="JUB93" s="364" t="s">
        <v>116</v>
      </c>
      <c r="JUC93" s="364" t="s">
        <v>116</v>
      </c>
      <c r="JUD93" s="364" t="s">
        <v>116</v>
      </c>
      <c r="JUE93" s="364" t="s">
        <v>116</v>
      </c>
      <c r="JUF93" s="364" t="s">
        <v>116</v>
      </c>
      <c r="JUG93" s="364" t="s">
        <v>116</v>
      </c>
      <c r="JUH93" s="364" t="s">
        <v>116</v>
      </c>
      <c r="JUI93" s="364" t="s">
        <v>116</v>
      </c>
      <c r="JUJ93" s="364" t="s">
        <v>116</v>
      </c>
      <c r="JUK93" s="364" t="s">
        <v>116</v>
      </c>
      <c r="JUL93" s="364" t="s">
        <v>116</v>
      </c>
      <c r="JUM93" s="364" t="s">
        <v>116</v>
      </c>
      <c r="JUN93" s="364" t="s">
        <v>116</v>
      </c>
      <c r="JUO93" s="364" t="s">
        <v>116</v>
      </c>
      <c r="JUP93" s="364" t="s">
        <v>116</v>
      </c>
      <c r="JUQ93" s="364" t="s">
        <v>116</v>
      </c>
      <c r="JUR93" s="364" t="s">
        <v>116</v>
      </c>
      <c r="JUS93" s="364" t="s">
        <v>116</v>
      </c>
      <c r="JUT93" s="364" t="s">
        <v>116</v>
      </c>
      <c r="JUU93" s="364" t="s">
        <v>116</v>
      </c>
      <c r="JUV93" s="364" t="s">
        <v>116</v>
      </c>
      <c r="JUW93" s="364" t="s">
        <v>116</v>
      </c>
      <c r="JUX93" s="364" t="s">
        <v>116</v>
      </c>
      <c r="JUY93" s="364" t="s">
        <v>116</v>
      </c>
      <c r="JUZ93" s="364" t="s">
        <v>116</v>
      </c>
      <c r="JVA93" s="364" t="s">
        <v>116</v>
      </c>
      <c r="JVB93" s="364" t="s">
        <v>116</v>
      </c>
      <c r="JVC93" s="364" t="s">
        <v>116</v>
      </c>
      <c r="JVD93" s="364" t="s">
        <v>116</v>
      </c>
      <c r="JVE93" s="364" t="s">
        <v>116</v>
      </c>
      <c r="JVF93" s="364" t="s">
        <v>116</v>
      </c>
      <c r="JVG93" s="364" t="s">
        <v>116</v>
      </c>
      <c r="JVH93" s="364" t="s">
        <v>116</v>
      </c>
      <c r="JVI93" s="364" t="s">
        <v>116</v>
      </c>
      <c r="JVJ93" s="364" t="s">
        <v>116</v>
      </c>
      <c r="JVK93" s="364" t="s">
        <v>116</v>
      </c>
      <c r="JVL93" s="364" t="s">
        <v>116</v>
      </c>
      <c r="JVM93" s="364" t="s">
        <v>116</v>
      </c>
      <c r="JVN93" s="364" t="s">
        <v>116</v>
      </c>
      <c r="JVO93" s="364" t="s">
        <v>116</v>
      </c>
      <c r="JVP93" s="364" t="s">
        <v>116</v>
      </c>
      <c r="JVQ93" s="364" t="s">
        <v>116</v>
      </c>
      <c r="JVR93" s="364" t="s">
        <v>116</v>
      </c>
      <c r="JVS93" s="364" t="s">
        <v>116</v>
      </c>
      <c r="JVT93" s="364" t="s">
        <v>116</v>
      </c>
      <c r="JVU93" s="364" t="s">
        <v>116</v>
      </c>
      <c r="JVV93" s="364" t="s">
        <v>116</v>
      </c>
      <c r="JVW93" s="364" t="s">
        <v>116</v>
      </c>
      <c r="JVX93" s="364" t="s">
        <v>116</v>
      </c>
      <c r="JVY93" s="364" t="s">
        <v>116</v>
      </c>
      <c r="JVZ93" s="364" t="s">
        <v>116</v>
      </c>
      <c r="JWA93" s="364" t="s">
        <v>116</v>
      </c>
      <c r="JWB93" s="364" t="s">
        <v>116</v>
      </c>
      <c r="JWC93" s="364" t="s">
        <v>116</v>
      </c>
      <c r="JWD93" s="364" t="s">
        <v>116</v>
      </c>
      <c r="JWE93" s="364" t="s">
        <v>116</v>
      </c>
      <c r="JWF93" s="364" t="s">
        <v>116</v>
      </c>
      <c r="JWG93" s="364" t="s">
        <v>116</v>
      </c>
      <c r="JWH93" s="364" t="s">
        <v>116</v>
      </c>
      <c r="JWI93" s="364" t="s">
        <v>116</v>
      </c>
      <c r="JWJ93" s="364" t="s">
        <v>116</v>
      </c>
      <c r="JWK93" s="364" t="s">
        <v>116</v>
      </c>
      <c r="JWL93" s="364" t="s">
        <v>116</v>
      </c>
      <c r="JWM93" s="364" t="s">
        <v>116</v>
      </c>
      <c r="JWN93" s="364" t="s">
        <v>116</v>
      </c>
      <c r="JWO93" s="364" t="s">
        <v>116</v>
      </c>
      <c r="JWP93" s="364" t="s">
        <v>116</v>
      </c>
      <c r="JWQ93" s="364" t="s">
        <v>116</v>
      </c>
      <c r="JWR93" s="364" t="s">
        <v>116</v>
      </c>
      <c r="JWS93" s="364" t="s">
        <v>116</v>
      </c>
      <c r="JWT93" s="364" t="s">
        <v>116</v>
      </c>
      <c r="JWU93" s="364" t="s">
        <v>116</v>
      </c>
      <c r="JWV93" s="364" t="s">
        <v>116</v>
      </c>
      <c r="JWW93" s="364" t="s">
        <v>116</v>
      </c>
      <c r="JWX93" s="364" t="s">
        <v>116</v>
      </c>
      <c r="JWY93" s="364" t="s">
        <v>116</v>
      </c>
      <c r="JWZ93" s="364" t="s">
        <v>116</v>
      </c>
      <c r="JXA93" s="364" t="s">
        <v>116</v>
      </c>
      <c r="JXB93" s="364" t="s">
        <v>116</v>
      </c>
      <c r="JXC93" s="364" t="s">
        <v>116</v>
      </c>
      <c r="JXD93" s="364" t="s">
        <v>116</v>
      </c>
      <c r="JXE93" s="364" t="s">
        <v>116</v>
      </c>
      <c r="JXF93" s="364" t="s">
        <v>116</v>
      </c>
      <c r="JXG93" s="364" t="s">
        <v>116</v>
      </c>
      <c r="JXH93" s="364" t="s">
        <v>116</v>
      </c>
      <c r="JXI93" s="364" t="s">
        <v>116</v>
      </c>
      <c r="JXJ93" s="364" t="s">
        <v>116</v>
      </c>
      <c r="JXK93" s="364" t="s">
        <v>116</v>
      </c>
      <c r="JXL93" s="364" t="s">
        <v>116</v>
      </c>
      <c r="JXM93" s="364" t="s">
        <v>116</v>
      </c>
      <c r="JXN93" s="364" t="s">
        <v>116</v>
      </c>
      <c r="JXO93" s="364" t="s">
        <v>116</v>
      </c>
      <c r="JXP93" s="364" t="s">
        <v>116</v>
      </c>
      <c r="JXQ93" s="364" t="s">
        <v>116</v>
      </c>
      <c r="JXR93" s="364" t="s">
        <v>116</v>
      </c>
      <c r="JXS93" s="364" t="s">
        <v>116</v>
      </c>
      <c r="JXT93" s="364" t="s">
        <v>116</v>
      </c>
      <c r="JXU93" s="364" t="s">
        <v>116</v>
      </c>
      <c r="JXV93" s="364" t="s">
        <v>116</v>
      </c>
      <c r="JXW93" s="364" t="s">
        <v>116</v>
      </c>
      <c r="JXX93" s="364" t="s">
        <v>116</v>
      </c>
      <c r="JXY93" s="364" t="s">
        <v>116</v>
      </c>
      <c r="JXZ93" s="364" t="s">
        <v>116</v>
      </c>
      <c r="JYA93" s="364" t="s">
        <v>116</v>
      </c>
      <c r="JYB93" s="364" t="s">
        <v>116</v>
      </c>
      <c r="JYC93" s="364" t="s">
        <v>116</v>
      </c>
      <c r="JYD93" s="364" t="s">
        <v>116</v>
      </c>
      <c r="JYE93" s="364" t="s">
        <v>116</v>
      </c>
      <c r="JYF93" s="364" t="s">
        <v>116</v>
      </c>
      <c r="JYG93" s="364" t="s">
        <v>116</v>
      </c>
      <c r="JYH93" s="364" t="s">
        <v>116</v>
      </c>
      <c r="JYI93" s="364" t="s">
        <v>116</v>
      </c>
      <c r="JYJ93" s="364" t="s">
        <v>116</v>
      </c>
      <c r="JYK93" s="364" t="s">
        <v>116</v>
      </c>
      <c r="JYL93" s="364" t="s">
        <v>116</v>
      </c>
      <c r="JYM93" s="364" t="s">
        <v>116</v>
      </c>
      <c r="JYN93" s="364" t="s">
        <v>116</v>
      </c>
      <c r="JYO93" s="364" t="s">
        <v>116</v>
      </c>
      <c r="JYP93" s="364" t="s">
        <v>116</v>
      </c>
      <c r="JYQ93" s="364" t="s">
        <v>116</v>
      </c>
      <c r="JYR93" s="364" t="s">
        <v>116</v>
      </c>
      <c r="JYS93" s="364" t="s">
        <v>116</v>
      </c>
      <c r="JYT93" s="364" t="s">
        <v>116</v>
      </c>
      <c r="JYU93" s="364" t="s">
        <v>116</v>
      </c>
      <c r="JYV93" s="364" t="s">
        <v>116</v>
      </c>
      <c r="JYW93" s="364" t="s">
        <v>116</v>
      </c>
      <c r="JYX93" s="364" t="s">
        <v>116</v>
      </c>
      <c r="JYY93" s="364" t="s">
        <v>116</v>
      </c>
      <c r="JYZ93" s="364" t="s">
        <v>116</v>
      </c>
      <c r="JZA93" s="364" t="s">
        <v>116</v>
      </c>
      <c r="JZB93" s="364" t="s">
        <v>116</v>
      </c>
      <c r="JZC93" s="364" t="s">
        <v>116</v>
      </c>
      <c r="JZD93" s="364" t="s">
        <v>116</v>
      </c>
      <c r="JZE93" s="364" t="s">
        <v>116</v>
      </c>
      <c r="JZF93" s="364" t="s">
        <v>116</v>
      </c>
      <c r="JZG93" s="364" t="s">
        <v>116</v>
      </c>
      <c r="JZH93" s="364" t="s">
        <v>116</v>
      </c>
      <c r="JZI93" s="364" t="s">
        <v>116</v>
      </c>
      <c r="JZJ93" s="364" t="s">
        <v>116</v>
      </c>
      <c r="JZK93" s="364" t="s">
        <v>116</v>
      </c>
      <c r="JZL93" s="364" t="s">
        <v>116</v>
      </c>
      <c r="JZM93" s="364" t="s">
        <v>116</v>
      </c>
      <c r="JZN93" s="364" t="s">
        <v>116</v>
      </c>
      <c r="JZO93" s="364" t="s">
        <v>116</v>
      </c>
      <c r="JZP93" s="364" t="s">
        <v>116</v>
      </c>
      <c r="JZQ93" s="364" t="s">
        <v>116</v>
      </c>
      <c r="JZR93" s="364" t="s">
        <v>116</v>
      </c>
      <c r="JZS93" s="364" t="s">
        <v>116</v>
      </c>
      <c r="JZT93" s="364" t="s">
        <v>116</v>
      </c>
      <c r="JZU93" s="364" t="s">
        <v>116</v>
      </c>
      <c r="JZV93" s="364" t="s">
        <v>116</v>
      </c>
      <c r="JZW93" s="364" t="s">
        <v>116</v>
      </c>
      <c r="JZX93" s="364" t="s">
        <v>116</v>
      </c>
      <c r="JZY93" s="364" t="s">
        <v>116</v>
      </c>
      <c r="JZZ93" s="364" t="s">
        <v>116</v>
      </c>
      <c r="KAA93" s="364" t="s">
        <v>116</v>
      </c>
      <c r="KAB93" s="364" t="s">
        <v>116</v>
      </c>
      <c r="KAC93" s="364" t="s">
        <v>116</v>
      </c>
      <c r="KAD93" s="364" t="s">
        <v>116</v>
      </c>
      <c r="KAE93" s="364" t="s">
        <v>116</v>
      </c>
      <c r="KAF93" s="364" t="s">
        <v>116</v>
      </c>
      <c r="KAG93" s="364" t="s">
        <v>116</v>
      </c>
      <c r="KAH93" s="364" t="s">
        <v>116</v>
      </c>
      <c r="KAI93" s="364" t="s">
        <v>116</v>
      </c>
      <c r="KAJ93" s="364" t="s">
        <v>116</v>
      </c>
      <c r="KAK93" s="364" t="s">
        <v>116</v>
      </c>
      <c r="KAL93" s="364" t="s">
        <v>116</v>
      </c>
      <c r="KAM93" s="364" t="s">
        <v>116</v>
      </c>
      <c r="KAN93" s="364" t="s">
        <v>116</v>
      </c>
      <c r="KAO93" s="364" t="s">
        <v>116</v>
      </c>
      <c r="KAP93" s="364" t="s">
        <v>116</v>
      </c>
      <c r="KAQ93" s="364" t="s">
        <v>116</v>
      </c>
      <c r="KAR93" s="364" t="s">
        <v>116</v>
      </c>
      <c r="KAS93" s="364" t="s">
        <v>116</v>
      </c>
      <c r="KAT93" s="364" t="s">
        <v>116</v>
      </c>
      <c r="KAU93" s="364" t="s">
        <v>116</v>
      </c>
      <c r="KAV93" s="364" t="s">
        <v>116</v>
      </c>
      <c r="KAW93" s="364" t="s">
        <v>116</v>
      </c>
      <c r="KAX93" s="364" t="s">
        <v>116</v>
      </c>
      <c r="KAY93" s="364" t="s">
        <v>116</v>
      </c>
      <c r="KAZ93" s="364" t="s">
        <v>116</v>
      </c>
      <c r="KBA93" s="364" t="s">
        <v>116</v>
      </c>
      <c r="KBB93" s="364" t="s">
        <v>116</v>
      </c>
      <c r="KBC93" s="364" t="s">
        <v>116</v>
      </c>
      <c r="KBD93" s="364" t="s">
        <v>116</v>
      </c>
      <c r="KBE93" s="364" t="s">
        <v>116</v>
      </c>
      <c r="KBF93" s="364" t="s">
        <v>116</v>
      </c>
      <c r="KBG93" s="364" t="s">
        <v>116</v>
      </c>
      <c r="KBH93" s="364" t="s">
        <v>116</v>
      </c>
      <c r="KBI93" s="364" t="s">
        <v>116</v>
      </c>
      <c r="KBJ93" s="364" t="s">
        <v>116</v>
      </c>
      <c r="KBK93" s="364" t="s">
        <v>116</v>
      </c>
      <c r="KBL93" s="364" t="s">
        <v>116</v>
      </c>
      <c r="KBM93" s="364" t="s">
        <v>116</v>
      </c>
      <c r="KBN93" s="364" t="s">
        <v>116</v>
      </c>
      <c r="KBO93" s="364" t="s">
        <v>116</v>
      </c>
      <c r="KBP93" s="364" t="s">
        <v>116</v>
      </c>
      <c r="KBQ93" s="364" t="s">
        <v>116</v>
      </c>
      <c r="KBR93" s="364" t="s">
        <v>116</v>
      </c>
      <c r="KBS93" s="364" t="s">
        <v>116</v>
      </c>
      <c r="KBT93" s="364" t="s">
        <v>116</v>
      </c>
      <c r="KBU93" s="364" t="s">
        <v>116</v>
      </c>
      <c r="KBV93" s="364" t="s">
        <v>116</v>
      </c>
      <c r="KBW93" s="364" t="s">
        <v>116</v>
      </c>
      <c r="KBX93" s="364" t="s">
        <v>116</v>
      </c>
      <c r="KBY93" s="364" t="s">
        <v>116</v>
      </c>
      <c r="KBZ93" s="364" t="s">
        <v>116</v>
      </c>
      <c r="KCA93" s="364" t="s">
        <v>116</v>
      </c>
      <c r="KCB93" s="364" t="s">
        <v>116</v>
      </c>
      <c r="KCC93" s="364" t="s">
        <v>116</v>
      </c>
      <c r="KCD93" s="364" t="s">
        <v>116</v>
      </c>
      <c r="KCE93" s="364" t="s">
        <v>116</v>
      </c>
      <c r="KCF93" s="364" t="s">
        <v>116</v>
      </c>
      <c r="KCG93" s="364" t="s">
        <v>116</v>
      </c>
      <c r="KCH93" s="364" t="s">
        <v>116</v>
      </c>
      <c r="KCI93" s="364" t="s">
        <v>116</v>
      </c>
      <c r="KCJ93" s="364" t="s">
        <v>116</v>
      </c>
      <c r="KCK93" s="364" t="s">
        <v>116</v>
      </c>
      <c r="KCL93" s="364" t="s">
        <v>116</v>
      </c>
      <c r="KCM93" s="364" t="s">
        <v>116</v>
      </c>
      <c r="KCN93" s="364" t="s">
        <v>116</v>
      </c>
      <c r="KCO93" s="364" t="s">
        <v>116</v>
      </c>
      <c r="KCP93" s="364" t="s">
        <v>116</v>
      </c>
      <c r="KCQ93" s="364" t="s">
        <v>116</v>
      </c>
      <c r="KCR93" s="364" t="s">
        <v>116</v>
      </c>
      <c r="KCS93" s="364" t="s">
        <v>116</v>
      </c>
      <c r="KCT93" s="364" t="s">
        <v>116</v>
      </c>
      <c r="KCU93" s="364" t="s">
        <v>116</v>
      </c>
      <c r="KCV93" s="364" t="s">
        <v>116</v>
      </c>
      <c r="KCW93" s="364" t="s">
        <v>116</v>
      </c>
      <c r="KCX93" s="364" t="s">
        <v>116</v>
      </c>
      <c r="KCY93" s="364" t="s">
        <v>116</v>
      </c>
      <c r="KCZ93" s="364" t="s">
        <v>116</v>
      </c>
      <c r="KDA93" s="364" t="s">
        <v>116</v>
      </c>
      <c r="KDB93" s="364" t="s">
        <v>116</v>
      </c>
      <c r="KDC93" s="364" t="s">
        <v>116</v>
      </c>
      <c r="KDD93" s="364" t="s">
        <v>116</v>
      </c>
      <c r="KDE93" s="364" t="s">
        <v>116</v>
      </c>
      <c r="KDF93" s="364" t="s">
        <v>116</v>
      </c>
      <c r="KDG93" s="364" t="s">
        <v>116</v>
      </c>
      <c r="KDH93" s="364" t="s">
        <v>116</v>
      </c>
      <c r="KDI93" s="364" t="s">
        <v>116</v>
      </c>
      <c r="KDJ93" s="364" t="s">
        <v>116</v>
      </c>
      <c r="KDK93" s="364" t="s">
        <v>116</v>
      </c>
      <c r="KDL93" s="364" t="s">
        <v>116</v>
      </c>
      <c r="KDM93" s="364" t="s">
        <v>116</v>
      </c>
      <c r="KDN93" s="364" t="s">
        <v>116</v>
      </c>
      <c r="KDO93" s="364" t="s">
        <v>116</v>
      </c>
      <c r="KDP93" s="364" t="s">
        <v>116</v>
      </c>
      <c r="KDQ93" s="364" t="s">
        <v>116</v>
      </c>
      <c r="KDR93" s="364" t="s">
        <v>116</v>
      </c>
      <c r="KDS93" s="364" t="s">
        <v>116</v>
      </c>
      <c r="KDT93" s="364" t="s">
        <v>116</v>
      </c>
      <c r="KDU93" s="364" t="s">
        <v>116</v>
      </c>
      <c r="KDV93" s="364" t="s">
        <v>116</v>
      </c>
      <c r="KDW93" s="364" t="s">
        <v>116</v>
      </c>
      <c r="KDX93" s="364" t="s">
        <v>116</v>
      </c>
      <c r="KDY93" s="364" t="s">
        <v>116</v>
      </c>
      <c r="KDZ93" s="364" t="s">
        <v>116</v>
      </c>
      <c r="KEA93" s="364" t="s">
        <v>116</v>
      </c>
      <c r="KEB93" s="364" t="s">
        <v>116</v>
      </c>
      <c r="KEC93" s="364" t="s">
        <v>116</v>
      </c>
      <c r="KED93" s="364" t="s">
        <v>116</v>
      </c>
      <c r="KEE93" s="364" t="s">
        <v>116</v>
      </c>
      <c r="KEF93" s="364" t="s">
        <v>116</v>
      </c>
      <c r="KEG93" s="364" t="s">
        <v>116</v>
      </c>
      <c r="KEH93" s="364" t="s">
        <v>116</v>
      </c>
      <c r="KEI93" s="364" t="s">
        <v>116</v>
      </c>
      <c r="KEJ93" s="364" t="s">
        <v>116</v>
      </c>
      <c r="KEK93" s="364" t="s">
        <v>116</v>
      </c>
      <c r="KEL93" s="364" t="s">
        <v>116</v>
      </c>
      <c r="KEM93" s="364" t="s">
        <v>116</v>
      </c>
      <c r="KEN93" s="364" t="s">
        <v>116</v>
      </c>
      <c r="KEO93" s="364" t="s">
        <v>116</v>
      </c>
      <c r="KEP93" s="364" t="s">
        <v>116</v>
      </c>
      <c r="KEQ93" s="364" t="s">
        <v>116</v>
      </c>
      <c r="KER93" s="364" t="s">
        <v>116</v>
      </c>
      <c r="KES93" s="364" t="s">
        <v>116</v>
      </c>
      <c r="KET93" s="364" t="s">
        <v>116</v>
      </c>
      <c r="KEU93" s="364" t="s">
        <v>116</v>
      </c>
      <c r="KEV93" s="364" t="s">
        <v>116</v>
      </c>
      <c r="KEW93" s="364" t="s">
        <v>116</v>
      </c>
      <c r="KEX93" s="364" t="s">
        <v>116</v>
      </c>
      <c r="KEY93" s="364" t="s">
        <v>116</v>
      </c>
      <c r="KEZ93" s="364" t="s">
        <v>116</v>
      </c>
      <c r="KFA93" s="364" t="s">
        <v>116</v>
      </c>
      <c r="KFB93" s="364" t="s">
        <v>116</v>
      </c>
      <c r="KFC93" s="364" t="s">
        <v>116</v>
      </c>
      <c r="KFD93" s="364" t="s">
        <v>116</v>
      </c>
      <c r="KFE93" s="364" t="s">
        <v>116</v>
      </c>
      <c r="KFF93" s="364" t="s">
        <v>116</v>
      </c>
      <c r="KFG93" s="364" t="s">
        <v>116</v>
      </c>
      <c r="KFH93" s="364" t="s">
        <v>116</v>
      </c>
      <c r="KFI93" s="364" t="s">
        <v>116</v>
      </c>
      <c r="KFJ93" s="364" t="s">
        <v>116</v>
      </c>
      <c r="KFK93" s="364" t="s">
        <v>116</v>
      </c>
      <c r="KFL93" s="364" t="s">
        <v>116</v>
      </c>
      <c r="KFM93" s="364" t="s">
        <v>116</v>
      </c>
      <c r="KFN93" s="364" t="s">
        <v>116</v>
      </c>
      <c r="KFO93" s="364" t="s">
        <v>116</v>
      </c>
      <c r="KFP93" s="364" t="s">
        <v>116</v>
      </c>
      <c r="KFQ93" s="364" t="s">
        <v>116</v>
      </c>
      <c r="KFR93" s="364" t="s">
        <v>116</v>
      </c>
      <c r="KFS93" s="364" t="s">
        <v>116</v>
      </c>
      <c r="KFT93" s="364" t="s">
        <v>116</v>
      </c>
      <c r="KFU93" s="364" t="s">
        <v>116</v>
      </c>
      <c r="KFV93" s="364" t="s">
        <v>116</v>
      </c>
      <c r="KFW93" s="364" t="s">
        <v>116</v>
      </c>
      <c r="KFX93" s="364" t="s">
        <v>116</v>
      </c>
      <c r="KFY93" s="364" t="s">
        <v>116</v>
      </c>
      <c r="KFZ93" s="364" t="s">
        <v>116</v>
      </c>
      <c r="KGA93" s="364" t="s">
        <v>116</v>
      </c>
      <c r="KGB93" s="364" t="s">
        <v>116</v>
      </c>
      <c r="KGC93" s="364" t="s">
        <v>116</v>
      </c>
      <c r="KGD93" s="364" t="s">
        <v>116</v>
      </c>
      <c r="KGE93" s="364" t="s">
        <v>116</v>
      </c>
      <c r="KGF93" s="364" t="s">
        <v>116</v>
      </c>
      <c r="KGG93" s="364" t="s">
        <v>116</v>
      </c>
      <c r="KGH93" s="364" t="s">
        <v>116</v>
      </c>
      <c r="KGI93" s="364" t="s">
        <v>116</v>
      </c>
      <c r="KGJ93" s="364" t="s">
        <v>116</v>
      </c>
      <c r="KGK93" s="364" t="s">
        <v>116</v>
      </c>
      <c r="KGL93" s="364" t="s">
        <v>116</v>
      </c>
      <c r="KGM93" s="364" t="s">
        <v>116</v>
      </c>
      <c r="KGN93" s="364" t="s">
        <v>116</v>
      </c>
      <c r="KGO93" s="364" t="s">
        <v>116</v>
      </c>
      <c r="KGP93" s="364" t="s">
        <v>116</v>
      </c>
      <c r="KGQ93" s="364" t="s">
        <v>116</v>
      </c>
      <c r="KGR93" s="364" t="s">
        <v>116</v>
      </c>
      <c r="KGS93" s="364" t="s">
        <v>116</v>
      </c>
      <c r="KGT93" s="364" t="s">
        <v>116</v>
      </c>
      <c r="KGU93" s="364" t="s">
        <v>116</v>
      </c>
      <c r="KGV93" s="364" t="s">
        <v>116</v>
      </c>
      <c r="KGW93" s="364" t="s">
        <v>116</v>
      </c>
      <c r="KGX93" s="364" t="s">
        <v>116</v>
      </c>
      <c r="KGY93" s="364" t="s">
        <v>116</v>
      </c>
      <c r="KGZ93" s="364" t="s">
        <v>116</v>
      </c>
      <c r="KHA93" s="364" t="s">
        <v>116</v>
      </c>
      <c r="KHB93" s="364" t="s">
        <v>116</v>
      </c>
      <c r="KHC93" s="364" t="s">
        <v>116</v>
      </c>
      <c r="KHD93" s="364" t="s">
        <v>116</v>
      </c>
      <c r="KHE93" s="364" t="s">
        <v>116</v>
      </c>
      <c r="KHF93" s="364" t="s">
        <v>116</v>
      </c>
      <c r="KHG93" s="364" t="s">
        <v>116</v>
      </c>
      <c r="KHH93" s="364" t="s">
        <v>116</v>
      </c>
      <c r="KHI93" s="364" t="s">
        <v>116</v>
      </c>
      <c r="KHJ93" s="364" t="s">
        <v>116</v>
      </c>
      <c r="KHK93" s="364" t="s">
        <v>116</v>
      </c>
      <c r="KHL93" s="364" t="s">
        <v>116</v>
      </c>
      <c r="KHM93" s="364" t="s">
        <v>116</v>
      </c>
      <c r="KHN93" s="364" t="s">
        <v>116</v>
      </c>
      <c r="KHO93" s="364" t="s">
        <v>116</v>
      </c>
      <c r="KHP93" s="364" t="s">
        <v>116</v>
      </c>
      <c r="KHQ93" s="364" t="s">
        <v>116</v>
      </c>
      <c r="KHR93" s="364" t="s">
        <v>116</v>
      </c>
      <c r="KHS93" s="364" t="s">
        <v>116</v>
      </c>
      <c r="KHT93" s="364" t="s">
        <v>116</v>
      </c>
      <c r="KHU93" s="364" t="s">
        <v>116</v>
      </c>
      <c r="KHV93" s="364" t="s">
        <v>116</v>
      </c>
      <c r="KHW93" s="364" t="s">
        <v>116</v>
      </c>
      <c r="KHX93" s="364" t="s">
        <v>116</v>
      </c>
      <c r="KHY93" s="364" t="s">
        <v>116</v>
      </c>
      <c r="KHZ93" s="364" t="s">
        <v>116</v>
      </c>
      <c r="KIA93" s="364" t="s">
        <v>116</v>
      </c>
      <c r="KIB93" s="364" t="s">
        <v>116</v>
      </c>
      <c r="KIC93" s="364" t="s">
        <v>116</v>
      </c>
      <c r="KID93" s="364" t="s">
        <v>116</v>
      </c>
      <c r="KIE93" s="364" t="s">
        <v>116</v>
      </c>
      <c r="KIF93" s="364" t="s">
        <v>116</v>
      </c>
      <c r="KIG93" s="364" t="s">
        <v>116</v>
      </c>
      <c r="KIH93" s="364" t="s">
        <v>116</v>
      </c>
      <c r="KII93" s="364" t="s">
        <v>116</v>
      </c>
      <c r="KIJ93" s="364" t="s">
        <v>116</v>
      </c>
      <c r="KIK93" s="364" t="s">
        <v>116</v>
      </c>
      <c r="KIL93" s="364" t="s">
        <v>116</v>
      </c>
      <c r="KIM93" s="364" t="s">
        <v>116</v>
      </c>
      <c r="KIN93" s="364" t="s">
        <v>116</v>
      </c>
      <c r="KIO93" s="364" t="s">
        <v>116</v>
      </c>
      <c r="KIP93" s="364" t="s">
        <v>116</v>
      </c>
      <c r="KIQ93" s="364" t="s">
        <v>116</v>
      </c>
      <c r="KIR93" s="364" t="s">
        <v>116</v>
      </c>
      <c r="KIS93" s="364" t="s">
        <v>116</v>
      </c>
      <c r="KIT93" s="364" t="s">
        <v>116</v>
      </c>
      <c r="KIU93" s="364" t="s">
        <v>116</v>
      </c>
      <c r="KIV93" s="364" t="s">
        <v>116</v>
      </c>
      <c r="KIW93" s="364" t="s">
        <v>116</v>
      </c>
      <c r="KIX93" s="364" t="s">
        <v>116</v>
      </c>
      <c r="KIY93" s="364" t="s">
        <v>116</v>
      </c>
      <c r="KIZ93" s="364" t="s">
        <v>116</v>
      </c>
      <c r="KJA93" s="364" t="s">
        <v>116</v>
      </c>
      <c r="KJB93" s="364" t="s">
        <v>116</v>
      </c>
      <c r="KJC93" s="364" t="s">
        <v>116</v>
      </c>
      <c r="KJD93" s="364" t="s">
        <v>116</v>
      </c>
      <c r="KJE93" s="364" t="s">
        <v>116</v>
      </c>
      <c r="KJF93" s="364" t="s">
        <v>116</v>
      </c>
      <c r="KJG93" s="364" t="s">
        <v>116</v>
      </c>
      <c r="KJH93" s="364" t="s">
        <v>116</v>
      </c>
      <c r="KJI93" s="364" t="s">
        <v>116</v>
      </c>
      <c r="KJJ93" s="364" t="s">
        <v>116</v>
      </c>
      <c r="KJK93" s="364" t="s">
        <v>116</v>
      </c>
      <c r="KJL93" s="364" t="s">
        <v>116</v>
      </c>
      <c r="KJM93" s="364" t="s">
        <v>116</v>
      </c>
      <c r="KJN93" s="364" t="s">
        <v>116</v>
      </c>
      <c r="KJO93" s="364" t="s">
        <v>116</v>
      </c>
      <c r="KJP93" s="364" t="s">
        <v>116</v>
      </c>
      <c r="KJQ93" s="364" t="s">
        <v>116</v>
      </c>
      <c r="KJR93" s="364" t="s">
        <v>116</v>
      </c>
      <c r="KJS93" s="364" t="s">
        <v>116</v>
      </c>
      <c r="KJT93" s="364" t="s">
        <v>116</v>
      </c>
      <c r="KJU93" s="364" t="s">
        <v>116</v>
      </c>
      <c r="KJV93" s="364" t="s">
        <v>116</v>
      </c>
      <c r="KJW93" s="364" t="s">
        <v>116</v>
      </c>
      <c r="KJX93" s="364" t="s">
        <v>116</v>
      </c>
      <c r="KJY93" s="364" t="s">
        <v>116</v>
      </c>
      <c r="KJZ93" s="364" t="s">
        <v>116</v>
      </c>
      <c r="KKA93" s="364" t="s">
        <v>116</v>
      </c>
      <c r="KKB93" s="364" t="s">
        <v>116</v>
      </c>
      <c r="KKC93" s="364" t="s">
        <v>116</v>
      </c>
      <c r="KKD93" s="364" t="s">
        <v>116</v>
      </c>
      <c r="KKE93" s="364" t="s">
        <v>116</v>
      </c>
      <c r="KKF93" s="364" t="s">
        <v>116</v>
      </c>
      <c r="KKG93" s="364" t="s">
        <v>116</v>
      </c>
      <c r="KKH93" s="364" t="s">
        <v>116</v>
      </c>
      <c r="KKI93" s="364" t="s">
        <v>116</v>
      </c>
      <c r="KKJ93" s="364" t="s">
        <v>116</v>
      </c>
      <c r="KKK93" s="364" t="s">
        <v>116</v>
      </c>
      <c r="KKL93" s="364" t="s">
        <v>116</v>
      </c>
      <c r="KKM93" s="364" t="s">
        <v>116</v>
      </c>
      <c r="KKN93" s="364" t="s">
        <v>116</v>
      </c>
      <c r="KKO93" s="364" t="s">
        <v>116</v>
      </c>
      <c r="KKP93" s="364" t="s">
        <v>116</v>
      </c>
      <c r="KKQ93" s="364" t="s">
        <v>116</v>
      </c>
      <c r="KKR93" s="364" t="s">
        <v>116</v>
      </c>
      <c r="KKS93" s="364" t="s">
        <v>116</v>
      </c>
      <c r="KKT93" s="364" t="s">
        <v>116</v>
      </c>
      <c r="KKU93" s="364" t="s">
        <v>116</v>
      </c>
      <c r="KKV93" s="364" t="s">
        <v>116</v>
      </c>
      <c r="KKW93" s="364" t="s">
        <v>116</v>
      </c>
      <c r="KKX93" s="364" t="s">
        <v>116</v>
      </c>
      <c r="KKY93" s="364" t="s">
        <v>116</v>
      </c>
      <c r="KKZ93" s="364" t="s">
        <v>116</v>
      </c>
      <c r="KLA93" s="364" t="s">
        <v>116</v>
      </c>
      <c r="KLB93" s="364" t="s">
        <v>116</v>
      </c>
      <c r="KLC93" s="364" t="s">
        <v>116</v>
      </c>
      <c r="KLD93" s="364" t="s">
        <v>116</v>
      </c>
      <c r="KLE93" s="364" t="s">
        <v>116</v>
      </c>
      <c r="KLF93" s="364" t="s">
        <v>116</v>
      </c>
      <c r="KLG93" s="364" t="s">
        <v>116</v>
      </c>
      <c r="KLH93" s="364" t="s">
        <v>116</v>
      </c>
      <c r="KLI93" s="364" t="s">
        <v>116</v>
      </c>
      <c r="KLJ93" s="364" t="s">
        <v>116</v>
      </c>
      <c r="KLK93" s="364" t="s">
        <v>116</v>
      </c>
      <c r="KLL93" s="364" t="s">
        <v>116</v>
      </c>
      <c r="KLM93" s="364" t="s">
        <v>116</v>
      </c>
      <c r="KLN93" s="364" t="s">
        <v>116</v>
      </c>
      <c r="KLO93" s="364" t="s">
        <v>116</v>
      </c>
      <c r="KLP93" s="364" t="s">
        <v>116</v>
      </c>
      <c r="KLQ93" s="364" t="s">
        <v>116</v>
      </c>
      <c r="KLR93" s="364" t="s">
        <v>116</v>
      </c>
      <c r="KLS93" s="364" t="s">
        <v>116</v>
      </c>
      <c r="KLT93" s="364" t="s">
        <v>116</v>
      </c>
      <c r="KLU93" s="364" t="s">
        <v>116</v>
      </c>
      <c r="KLV93" s="364" t="s">
        <v>116</v>
      </c>
      <c r="KLW93" s="364" t="s">
        <v>116</v>
      </c>
      <c r="KLX93" s="364" t="s">
        <v>116</v>
      </c>
      <c r="KLY93" s="364" t="s">
        <v>116</v>
      </c>
      <c r="KLZ93" s="364" t="s">
        <v>116</v>
      </c>
      <c r="KMA93" s="364" t="s">
        <v>116</v>
      </c>
      <c r="KMB93" s="364" t="s">
        <v>116</v>
      </c>
      <c r="KMC93" s="364" t="s">
        <v>116</v>
      </c>
      <c r="KMD93" s="364" t="s">
        <v>116</v>
      </c>
      <c r="KME93" s="364" t="s">
        <v>116</v>
      </c>
      <c r="KMF93" s="364" t="s">
        <v>116</v>
      </c>
      <c r="KMG93" s="364" t="s">
        <v>116</v>
      </c>
      <c r="KMH93" s="364" t="s">
        <v>116</v>
      </c>
      <c r="KMI93" s="364" t="s">
        <v>116</v>
      </c>
      <c r="KMJ93" s="364" t="s">
        <v>116</v>
      </c>
      <c r="KMK93" s="364" t="s">
        <v>116</v>
      </c>
      <c r="KML93" s="364" t="s">
        <v>116</v>
      </c>
      <c r="KMM93" s="364" t="s">
        <v>116</v>
      </c>
      <c r="KMN93" s="364" t="s">
        <v>116</v>
      </c>
      <c r="KMO93" s="364" t="s">
        <v>116</v>
      </c>
      <c r="KMP93" s="364" t="s">
        <v>116</v>
      </c>
      <c r="KMQ93" s="364" t="s">
        <v>116</v>
      </c>
      <c r="KMR93" s="364" t="s">
        <v>116</v>
      </c>
      <c r="KMS93" s="364" t="s">
        <v>116</v>
      </c>
      <c r="KMT93" s="364" t="s">
        <v>116</v>
      </c>
      <c r="KMU93" s="364" t="s">
        <v>116</v>
      </c>
      <c r="KMV93" s="364" t="s">
        <v>116</v>
      </c>
      <c r="KMW93" s="364" t="s">
        <v>116</v>
      </c>
      <c r="KMX93" s="364" t="s">
        <v>116</v>
      </c>
      <c r="KMY93" s="364" t="s">
        <v>116</v>
      </c>
      <c r="KMZ93" s="364" t="s">
        <v>116</v>
      </c>
      <c r="KNA93" s="364" t="s">
        <v>116</v>
      </c>
      <c r="KNB93" s="364" t="s">
        <v>116</v>
      </c>
      <c r="KNC93" s="364" t="s">
        <v>116</v>
      </c>
      <c r="KND93" s="364" t="s">
        <v>116</v>
      </c>
      <c r="KNE93" s="364" t="s">
        <v>116</v>
      </c>
      <c r="KNF93" s="364" t="s">
        <v>116</v>
      </c>
      <c r="KNG93" s="364" t="s">
        <v>116</v>
      </c>
      <c r="KNH93" s="364" t="s">
        <v>116</v>
      </c>
      <c r="KNI93" s="364" t="s">
        <v>116</v>
      </c>
      <c r="KNJ93" s="364" t="s">
        <v>116</v>
      </c>
      <c r="KNK93" s="364" t="s">
        <v>116</v>
      </c>
      <c r="KNL93" s="364" t="s">
        <v>116</v>
      </c>
      <c r="KNM93" s="364" t="s">
        <v>116</v>
      </c>
      <c r="KNN93" s="364" t="s">
        <v>116</v>
      </c>
      <c r="KNO93" s="364" t="s">
        <v>116</v>
      </c>
      <c r="KNP93" s="364" t="s">
        <v>116</v>
      </c>
      <c r="KNQ93" s="364" t="s">
        <v>116</v>
      </c>
      <c r="KNR93" s="364" t="s">
        <v>116</v>
      </c>
      <c r="KNS93" s="364" t="s">
        <v>116</v>
      </c>
      <c r="KNT93" s="364" t="s">
        <v>116</v>
      </c>
      <c r="KNU93" s="364" t="s">
        <v>116</v>
      </c>
      <c r="KNV93" s="364" t="s">
        <v>116</v>
      </c>
      <c r="KNW93" s="364" t="s">
        <v>116</v>
      </c>
      <c r="KNX93" s="364" t="s">
        <v>116</v>
      </c>
      <c r="KNY93" s="364" t="s">
        <v>116</v>
      </c>
      <c r="KNZ93" s="364" t="s">
        <v>116</v>
      </c>
      <c r="KOA93" s="364" t="s">
        <v>116</v>
      </c>
      <c r="KOB93" s="364" t="s">
        <v>116</v>
      </c>
      <c r="KOC93" s="364" t="s">
        <v>116</v>
      </c>
      <c r="KOD93" s="364" t="s">
        <v>116</v>
      </c>
      <c r="KOE93" s="364" t="s">
        <v>116</v>
      </c>
      <c r="KOF93" s="364" t="s">
        <v>116</v>
      </c>
      <c r="KOG93" s="364" t="s">
        <v>116</v>
      </c>
      <c r="KOH93" s="364" t="s">
        <v>116</v>
      </c>
      <c r="KOI93" s="364" t="s">
        <v>116</v>
      </c>
      <c r="KOJ93" s="364" t="s">
        <v>116</v>
      </c>
      <c r="KOK93" s="364" t="s">
        <v>116</v>
      </c>
      <c r="KOL93" s="364" t="s">
        <v>116</v>
      </c>
      <c r="KOM93" s="364" t="s">
        <v>116</v>
      </c>
      <c r="KON93" s="364" t="s">
        <v>116</v>
      </c>
      <c r="KOO93" s="364" t="s">
        <v>116</v>
      </c>
      <c r="KOP93" s="364" t="s">
        <v>116</v>
      </c>
      <c r="KOQ93" s="364" t="s">
        <v>116</v>
      </c>
      <c r="KOR93" s="364" t="s">
        <v>116</v>
      </c>
      <c r="KOS93" s="364" t="s">
        <v>116</v>
      </c>
      <c r="KOT93" s="364" t="s">
        <v>116</v>
      </c>
      <c r="KOU93" s="364" t="s">
        <v>116</v>
      </c>
      <c r="KOV93" s="364" t="s">
        <v>116</v>
      </c>
      <c r="KOW93" s="364" t="s">
        <v>116</v>
      </c>
      <c r="KOX93" s="364" t="s">
        <v>116</v>
      </c>
      <c r="KOY93" s="364" t="s">
        <v>116</v>
      </c>
      <c r="KOZ93" s="364" t="s">
        <v>116</v>
      </c>
      <c r="KPA93" s="364" t="s">
        <v>116</v>
      </c>
      <c r="KPB93" s="364" t="s">
        <v>116</v>
      </c>
      <c r="KPC93" s="364" t="s">
        <v>116</v>
      </c>
      <c r="KPD93" s="364" t="s">
        <v>116</v>
      </c>
      <c r="KPE93" s="364" t="s">
        <v>116</v>
      </c>
      <c r="KPF93" s="364" t="s">
        <v>116</v>
      </c>
      <c r="KPG93" s="364" t="s">
        <v>116</v>
      </c>
      <c r="KPH93" s="364" t="s">
        <v>116</v>
      </c>
      <c r="KPI93" s="364" t="s">
        <v>116</v>
      </c>
      <c r="KPJ93" s="364" t="s">
        <v>116</v>
      </c>
      <c r="KPK93" s="364" t="s">
        <v>116</v>
      </c>
      <c r="KPL93" s="364" t="s">
        <v>116</v>
      </c>
      <c r="KPM93" s="364" t="s">
        <v>116</v>
      </c>
      <c r="KPN93" s="364" t="s">
        <v>116</v>
      </c>
      <c r="KPO93" s="364" t="s">
        <v>116</v>
      </c>
      <c r="KPP93" s="364" t="s">
        <v>116</v>
      </c>
      <c r="KPQ93" s="364" t="s">
        <v>116</v>
      </c>
      <c r="KPR93" s="364" t="s">
        <v>116</v>
      </c>
      <c r="KPS93" s="364" t="s">
        <v>116</v>
      </c>
      <c r="KPT93" s="364" t="s">
        <v>116</v>
      </c>
      <c r="KPU93" s="364" t="s">
        <v>116</v>
      </c>
      <c r="KPV93" s="364" t="s">
        <v>116</v>
      </c>
      <c r="KPW93" s="364" t="s">
        <v>116</v>
      </c>
      <c r="KPX93" s="364" t="s">
        <v>116</v>
      </c>
      <c r="KPY93" s="364" t="s">
        <v>116</v>
      </c>
      <c r="KPZ93" s="364" t="s">
        <v>116</v>
      </c>
      <c r="KQA93" s="364" t="s">
        <v>116</v>
      </c>
      <c r="KQB93" s="364" t="s">
        <v>116</v>
      </c>
      <c r="KQC93" s="364" t="s">
        <v>116</v>
      </c>
      <c r="KQD93" s="364" t="s">
        <v>116</v>
      </c>
      <c r="KQE93" s="364" t="s">
        <v>116</v>
      </c>
      <c r="KQF93" s="364" t="s">
        <v>116</v>
      </c>
      <c r="KQG93" s="364" t="s">
        <v>116</v>
      </c>
      <c r="KQH93" s="364" t="s">
        <v>116</v>
      </c>
      <c r="KQI93" s="364" t="s">
        <v>116</v>
      </c>
      <c r="KQJ93" s="364" t="s">
        <v>116</v>
      </c>
      <c r="KQK93" s="364" t="s">
        <v>116</v>
      </c>
      <c r="KQL93" s="364" t="s">
        <v>116</v>
      </c>
      <c r="KQM93" s="364" t="s">
        <v>116</v>
      </c>
      <c r="KQN93" s="364" t="s">
        <v>116</v>
      </c>
      <c r="KQO93" s="364" t="s">
        <v>116</v>
      </c>
      <c r="KQP93" s="364" t="s">
        <v>116</v>
      </c>
      <c r="KQQ93" s="364" t="s">
        <v>116</v>
      </c>
      <c r="KQR93" s="364" t="s">
        <v>116</v>
      </c>
      <c r="KQS93" s="364" t="s">
        <v>116</v>
      </c>
      <c r="KQT93" s="364" t="s">
        <v>116</v>
      </c>
      <c r="KQU93" s="364" t="s">
        <v>116</v>
      </c>
      <c r="KQV93" s="364" t="s">
        <v>116</v>
      </c>
      <c r="KQW93" s="364" t="s">
        <v>116</v>
      </c>
      <c r="KQX93" s="364" t="s">
        <v>116</v>
      </c>
      <c r="KQY93" s="364" t="s">
        <v>116</v>
      </c>
      <c r="KQZ93" s="364" t="s">
        <v>116</v>
      </c>
      <c r="KRA93" s="364" t="s">
        <v>116</v>
      </c>
      <c r="KRB93" s="364" t="s">
        <v>116</v>
      </c>
      <c r="KRC93" s="364" t="s">
        <v>116</v>
      </c>
      <c r="KRD93" s="364" t="s">
        <v>116</v>
      </c>
      <c r="KRE93" s="364" t="s">
        <v>116</v>
      </c>
      <c r="KRF93" s="364" t="s">
        <v>116</v>
      </c>
      <c r="KRG93" s="364" t="s">
        <v>116</v>
      </c>
      <c r="KRH93" s="364" t="s">
        <v>116</v>
      </c>
      <c r="KRI93" s="364" t="s">
        <v>116</v>
      </c>
      <c r="KRJ93" s="364" t="s">
        <v>116</v>
      </c>
      <c r="KRK93" s="364" t="s">
        <v>116</v>
      </c>
      <c r="KRL93" s="364" t="s">
        <v>116</v>
      </c>
      <c r="KRM93" s="364" t="s">
        <v>116</v>
      </c>
      <c r="KRN93" s="364" t="s">
        <v>116</v>
      </c>
      <c r="KRO93" s="364" t="s">
        <v>116</v>
      </c>
      <c r="KRP93" s="364" t="s">
        <v>116</v>
      </c>
      <c r="KRQ93" s="364" t="s">
        <v>116</v>
      </c>
      <c r="KRR93" s="364" t="s">
        <v>116</v>
      </c>
      <c r="KRS93" s="364" t="s">
        <v>116</v>
      </c>
      <c r="KRT93" s="364" t="s">
        <v>116</v>
      </c>
      <c r="KRU93" s="364" t="s">
        <v>116</v>
      </c>
      <c r="KRV93" s="364" t="s">
        <v>116</v>
      </c>
      <c r="KRW93" s="364" t="s">
        <v>116</v>
      </c>
      <c r="KRX93" s="364" t="s">
        <v>116</v>
      </c>
      <c r="KRY93" s="364" t="s">
        <v>116</v>
      </c>
      <c r="KRZ93" s="364" t="s">
        <v>116</v>
      </c>
      <c r="KSA93" s="364" t="s">
        <v>116</v>
      </c>
      <c r="KSB93" s="364" t="s">
        <v>116</v>
      </c>
      <c r="KSC93" s="364" t="s">
        <v>116</v>
      </c>
      <c r="KSD93" s="364" t="s">
        <v>116</v>
      </c>
      <c r="KSE93" s="364" t="s">
        <v>116</v>
      </c>
      <c r="KSF93" s="364" t="s">
        <v>116</v>
      </c>
      <c r="KSG93" s="364" t="s">
        <v>116</v>
      </c>
      <c r="KSH93" s="364" t="s">
        <v>116</v>
      </c>
      <c r="KSI93" s="364" t="s">
        <v>116</v>
      </c>
      <c r="KSJ93" s="364" t="s">
        <v>116</v>
      </c>
      <c r="KSK93" s="364" t="s">
        <v>116</v>
      </c>
      <c r="KSL93" s="364" t="s">
        <v>116</v>
      </c>
      <c r="KSM93" s="364" t="s">
        <v>116</v>
      </c>
      <c r="KSN93" s="364" t="s">
        <v>116</v>
      </c>
      <c r="KSO93" s="364" t="s">
        <v>116</v>
      </c>
      <c r="KSP93" s="364" t="s">
        <v>116</v>
      </c>
      <c r="KSQ93" s="364" t="s">
        <v>116</v>
      </c>
      <c r="KSR93" s="364" t="s">
        <v>116</v>
      </c>
      <c r="KSS93" s="364" t="s">
        <v>116</v>
      </c>
      <c r="KST93" s="364" t="s">
        <v>116</v>
      </c>
      <c r="KSU93" s="364" t="s">
        <v>116</v>
      </c>
      <c r="KSV93" s="364" t="s">
        <v>116</v>
      </c>
      <c r="KSW93" s="364" t="s">
        <v>116</v>
      </c>
      <c r="KSX93" s="364" t="s">
        <v>116</v>
      </c>
      <c r="KSY93" s="364" t="s">
        <v>116</v>
      </c>
      <c r="KSZ93" s="364" t="s">
        <v>116</v>
      </c>
      <c r="KTA93" s="364" t="s">
        <v>116</v>
      </c>
      <c r="KTB93" s="364" t="s">
        <v>116</v>
      </c>
      <c r="KTC93" s="364" t="s">
        <v>116</v>
      </c>
      <c r="KTD93" s="364" t="s">
        <v>116</v>
      </c>
      <c r="KTE93" s="364" t="s">
        <v>116</v>
      </c>
      <c r="KTF93" s="364" t="s">
        <v>116</v>
      </c>
      <c r="KTG93" s="364" t="s">
        <v>116</v>
      </c>
      <c r="KTH93" s="364" t="s">
        <v>116</v>
      </c>
      <c r="KTI93" s="364" t="s">
        <v>116</v>
      </c>
      <c r="KTJ93" s="364" t="s">
        <v>116</v>
      </c>
      <c r="KTK93" s="364" t="s">
        <v>116</v>
      </c>
      <c r="KTL93" s="364" t="s">
        <v>116</v>
      </c>
      <c r="KTM93" s="364" t="s">
        <v>116</v>
      </c>
      <c r="KTN93" s="364" t="s">
        <v>116</v>
      </c>
      <c r="KTO93" s="364" t="s">
        <v>116</v>
      </c>
      <c r="KTP93" s="364" t="s">
        <v>116</v>
      </c>
      <c r="KTQ93" s="364" t="s">
        <v>116</v>
      </c>
      <c r="KTR93" s="364" t="s">
        <v>116</v>
      </c>
      <c r="KTS93" s="364" t="s">
        <v>116</v>
      </c>
      <c r="KTT93" s="364" t="s">
        <v>116</v>
      </c>
      <c r="KTU93" s="364" t="s">
        <v>116</v>
      </c>
      <c r="KTV93" s="364" t="s">
        <v>116</v>
      </c>
      <c r="KTW93" s="364" t="s">
        <v>116</v>
      </c>
      <c r="KTX93" s="364" t="s">
        <v>116</v>
      </c>
      <c r="KTY93" s="364" t="s">
        <v>116</v>
      </c>
      <c r="KTZ93" s="364" t="s">
        <v>116</v>
      </c>
      <c r="KUA93" s="364" t="s">
        <v>116</v>
      </c>
      <c r="KUB93" s="364" t="s">
        <v>116</v>
      </c>
      <c r="KUC93" s="364" t="s">
        <v>116</v>
      </c>
      <c r="KUD93" s="364" t="s">
        <v>116</v>
      </c>
      <c r="KUE93" s="364" t="s">
        <v>116</v>
      </c>
      <c r="KUF93" s="364" t="s">
        <v>116</v>
      </c>
      <c r="KUG93" s="364" t="s">
        <v>116</v>
      </c>
      <c r="KUH93" s="364" t="s">
        <v>116</v>
      </c>
      <c r="KUI93" s="364" t="s">
        <v>116</v>
      </c>
      <c r="KUJ93" s="364" t="s">
        <v>116</v>
      </c>
      <c r="KUK93" s="364" t="s">
        <v>116</v>
      </c>
      <c r="KUL93" s="364" t="s">
        <v>116</v>
      </c>
      <c r="KUM93" s="364" t="s">
        <v>116</v>
      </c>
      <c r="KUN93" s="364" t="s">
        <v>116</v>
      </c>
      <c r="KUO93" s="364" t="s">
        <v>116</v>
      </c>
      <c r="KUP93" s="364" t="s">
        <v>116</v>
      </c>
      <c r="KUQ93" s="364" t="s">
        <v>116</v>
      </c>
      <c r="KUR93" s="364" t="s">
        <v>116</v>
      </c>
      <c r="KUS93" s="364" t="s">
        <v>116</v>
      </c>
      <c r="KUT93" s="364" t="s">
        <v>116</v>
      </c>
      <c r="KUU93" s="364" t="s">
        <v>116</v>
      </c>
      <c r="KUV93" s="364" t="s">
        <v>116</v>
      </c>
      <c r="KUW93" s="364" t="s">
        <v>116</v>
      </c>
      <c r="KUX93" s="364" t="s">
        <v>116</v>
      </c>
      <c r="KUY93" s="364" t="s">
        <v>116</v>
      </c>
      <c r="KUZ93" s="364" t="s">
        <v>116</v>
      </c>
      <c r="KVA93" s="364" t="s">
        <v>116</v>
      </c>
      <c r="KVB93" s="364" t="s">
        <v>116</v>
      </c>
      <c r="KVC93" s="364" t="s">
        <v>116</v>
      </c>
      <c r="KVD93" s="364" t="s">
        <v>116</v>
      </c>
      <c r="KVE93" s="364" t="s">
        <v>116</v>
      </c>
      <c r="KVF93" s="364" t="s">
        <v>116</v>
      </c>
      <c r="KVG93" s="364" t="s">
        <v>116</v>
      </c>
      <c r="KVH93" s="364" t="s">
        <v>116</v>
      </c>
      <c r="KVI93" s="364" t="s">
        <v>116</v>
      </c>
      <c r="KVJ93" s="364" t="s">
        <v>116</v>
      </c>
      <c r="KVK93" s="364" t="s">
        <v>116</v>
      </c>
      <c r="KVL93" s="364" t="s">
        <v>116</v>
      </c>
      <c r="KVM93" s="364" t="s">
        <v>116</v>
      </c>
      <c r="KVN93" s="364" t="s">
        <v>116</v>
      </c>
      <c r="KVO93" s="364" t="s">
        <v>116</v>
      </c>
      <c r="KVP93" s="364" t="s">
        <v>116</v>
      </c>
      <c r="KVQ93" s="364" t="s">
        <v>116</v>
      </c>
      <c r="KVR93" s="364" t="s">
        <v>116</v>
      </c>
      <c r="KVS93" s="364" t="s">
        <v>116</v>
      </c>
      <c r="KVT93" s="364" t="s">
        <v>116</v>
      </c>
      <c r="KVU93" s="364" t="s">
        <v>116</v>
      </c>
      <c r="KVV93" s="364" t="s">
        <v>116</v>
      </c>
      <c r="KVW93" s="364" t="s">
        <v>116</v>
      </c>
      <c r="KVX93" s="364" t="s">
        <v>116</v>
      </c>
      <c r="KVY93" s="364" t="s">
        <v>116</v>
      </c>
      <c r="KVZ93" s="364" t="s">
        <v>116</v>
      </c>
      <c r="KWA93" s="364" t="s">
        <v>116</v>
      </c>
      <c r="KWB93" s="364" t="s">
        <v>116</v>
      </c>
      <c r="KWC93" s="364" t="s">
        <v>116</v>
      </c>
      <c r="KWD93" s="364" t="s">
        <v>116</v>
      </c>
      <c r="KWE93" s="364" t="s">
        <v>116</v>
      </c>
      <c r="KWF93" s="364" t="s">
        <v>116</v>
      </c>
      <c r="KWG93" s="364" t="s">
        <v>116</v>
      </c>
      <c r="KWH93" s="364" t="s">
        <v>116</v>
      </c>
      <c r="KWI93" s="364" t="s">
        <v>116</v>
      </c>
      <c r="KWJ93" s="364" t="s">
        <v>116</v>
      </c>
      <c r="KWK93" s="364" t="s">
        <v>116</v>
      </c>
      <c r="KWL93" s="364" t="s">
        <v>116</v>
      </c>
      <c r="KWM93" s="364" t="s">
        <v>116</v>
      </c>
      <c r="KWN93" s="364" t="s">
        <v>116</v>
      </c>
      <c r="KWO93" s="364" t="s">
        <v>116</v>
      </c>
      <c r="KWP93" s="364" t="s">
        <v>116</v>
      </c>
      <c r="KWQ93" s="364" t="s">
        <v>116</v>
      </c>
      <c r="KWR93" s="364" t="s">
        <v>116</v>
      </c>
      <c r="KWS93" s="364" t="s">
        <v>116</v>
      </c>
      <c r="KWT93" s="364" t="s">
        <v>116</v>
      </c>
      <c r="KWU93" s="364" t="s">
        <v>116</v>
      </c>
      <c r="KWV93" s="364" t="s">
        <v>116</v>
      </c>
      <c r="KWW93" s="364" t="s">
        <v>116</v>
      </c>
      <c r="KWX93" s="364" t="s">
        <v>116</v>
      </c>
      <c r="KWY93" s="364" t="s">
        <v>116</v>
      </c>
      <c r="KWZ93" s="364" t="s">
        <v>116</v>
      </c>
      <c r="KXA93" s="364" t="s">
        <v>116</v>
      </c>
      <c r="KXB93" s="364" t="s">
        <v>116</v>
      </c>
      <c r="KXC93" s="364" t="s">
        <v>116</v>
      </c>
      <c r="KXD93" s="364" t="s">
        <v>116</v>
      </c>
      <c r="KXE93" s="364" t="s">
        <v>116</v>
      </c>
      <c r="KXF93" s="364" t="s">
        <v>116</v>
      </c>
      <c r="KXG93" s="364" t="s">
        <v>116</v>
      </c>
      <c r="KXH93" s="364" t="s">
        <v>116</v>
      </c>
      <c r="KXI93" s="364" t="s">
        <v>116</v>
      </c>
      <c r="KXJ93" s="364" t="s">
        <v>116</v>
      </c>
      <c r="KXK93" s="364" t="s">
        <v>116</v>
      </c>
      <c r="KXL93" s="364" t="s">
        <v>116</v>
      </c>
      <c r="KXM93" s="364" t="s">
        <v>116</v>
      </c>
      <c r="KXN93" s="364" t="s">
        <v>116</v>
      </c>
      <c r="KXO93" s="364" t="s">
        <v>116</v>
      </c>
      <c r="KXP93" s="364" t="s">
        <v>116</v>
      </c>
      <c r="KXQ93" s="364" t="s">
        <v>116</v>
      </c>
      <c r="KXR93" s="364" t="s">
        <v>116</v>
      </c>
      <c r="KXS93" s="364" t="s">
        <v>116</v>
      </c>
      <c r="KXT93" s="364" t="s">
        <v>116</v>
      </c>
      <c r="KXU93" s="364" t="s">
        <v>116</v>
      </c>
      <c r="KXV93" s="364" t="s">
        <v>116</v>
      </c>
      <c r="KXW93" s="364" t="s">
        <v>116</v>
      </c>
      <c r="KXX93" s="364" t="s">
        <v>116</v>
      </c>
      <c r="KXY93" s="364" t="s">
        <v>116</v>
      </c>
      <c r="KXZ93" s="364" t="s">
        <v>116</v>
      </c>
      <c r="KYA93" s="364" t="s">
        <v>116</v>
      </c>
      <c r="KYB93" s="364" t="s">
        <v>116</v>
      </c>
      <c r="KYC93" s="364" t="s">
        <v>116</v>
      </c>
      <c r="KYD93" s="364" t="s">
        <v>116</v>
      </c>
      <c r="KYE93" s="364" t="s">
        <v>116</v>
      </c>
      <c r="KYF93" s="364" t="s">
        <v>116</v>
      </c>
      <c r="KYG93" s="364" t="s">
        <v>116</v>
      </c>
      <c r="KYH93" s="364" t="s">
        <v>116</v>
      </c>
      <c r="KYI93" s="364" t="s">
        <v>116</v>
      </c>
      <c r="KYJ93" s="364" t="s">
        <v>116</v>
      </c>
      <c r="KYK93" s="364" t="s">
        <v>116</v>
      </c>
      <c r="KYL93" s="364" t="s">
        <v>116</v>
      </c>
      <c r="KYM93" s="364" t="s">
        <v>116</v>
      </c>
      <c r="KYN93" s="364" t="s">
        <v>116</v>
      </c>
      <c r="KYO93" s="364" t="s">
        <v>116</v>
      </c>
      <c r="KYP93" s="364" t="s">
        <v>116</v>
      </c>
      <c r="KYQ93" s="364" t="s">
        <v>116</v>
      </c>
      <c r="KYR93" s="364" t="s">
        <v>116</v>
      </c>
      <c r="KYS93" s="364" t="s">
        <v>116</v>
      </c>
      <c r="KYT93" s="364" t="s">
        <v>116</v>
      </c>
      <c r="KYU93" s="364" t="s">
        <v>116</v>
      </c>
      <c r="KYV93" s="364" t="s">
        <v>116</v>
      </c>
      <c r="KYW93" s="364" t="s">
        <v>116</v>
      </c>
      <c r="KYX93" s="364" t="s">
        <v>116</v>
      </c>
      <c r="KYY93" s="364" t="s">
        <v>116</v>
      </c>
      <c r="KYZ93" s="364" t="s">
        <v>116</v>
      </c>
      <c r="KZA93" s="364" t="s">
        <v>116</v>
      </c>
      <c r="KZB93" s="364" t="s">
        <v>116</v>
      </c>
      <c r="KZC93" s="364" t="s">
        <v>116</v>
      </c>
      <c r="KZD93" s="364" t="s">
        <v>116</v>
      </c>
      <c r="KZE93" s="364" t="s">
        <v>116</v>
      </c>
      <c r="KZF93" s="364" t="s">
        <v>116</v>
      </c>
      <c r="KZG93" s="364" t="s">
        <v>116</v>
      </c>
      <c r="KZH93" s="364" t="s">
        <v>116</v>
      </c>
      <c r="KZI93" s="364" t="s">
        <v>116</v>
      </c>
      <c r="KZJ93" s="364" t="s">
        <v>116</v>
      </c>
      <c r="KZK93" s="364" t="s">
        <v>116</v>
      </c>
      <c r="KZL93" s="364" t="s">
        <v>116</v>
      </c>
      <c r="KZM93" s="364" t="s">
        <v>116</v>
      </c>
      <c r="KZN93" s="364" t="s">
        <v>116</v>
      </c>
      <c r="KZO93" s="364" t="s">
        <v>116</v>
      </c>
      <c r="KZP93" s="364" t="s">
        <v>116</v>
      </c>
      <c r="KZQ93" s="364" t="s">
        <v>116</v>
      </c>
      <c r="KZR93" s="364" t="s">
        <v>116</v>
      </c>
      <c r="KZS93" s="364" t="s">
        <v>116</v>
      </c>
      <c r="KZT93" s="364" t="s">
        <v>116</v>
      </c>
      <c r="KZU93" s="364" t="s">
        <v>116</v>
      </c>
      <c r="KZV93" s="364" t="s">
        <v>116</v>
      </c>
      <c r="KZW93" s="364" t="s">
        <v>116</v>
      </c>
      <c r="KZX93" s="364" t="s">
        <v>116</v>
      </c>
      <c r="KZY93" s="364" t="s">
        <v>116</v>
      </c>
      <c r="KZZ93" s="364" t="s">
        <v>116</v>
      </c>
      <c r="LAA93" s="364" t="s">
        <v>116</v>
      </c>
      <c r="LAB93" s="364" t="s">
        <v>116</v>
      </c>
      <c r="LAC93" s="364" t="s">
        <v>116</v>
      </c>
      <c r="LAD93" s="364" t="s">
        <v>116</v>
      </c>
      <c r="LAE93" s="364" t="s">
        <v>116</v>
      </c>
      <c r="LAF93" s="364" t="s">
        <v>116</v>
      </c>
      <c r="LAG93" s="364" t="s">
        <v>116</v>
      </c>
      <c r="LAH93" s="364" t="s">
        <v>116</v>
      </c>
      <c r="LAI93" s="364" t="s">
        <v>116</v>
      </c>
      <c r="LAJ93" s="364" t="s">
        <v>116</v>
      </c>
      <c r="LAK93" s="364" t="s">
        <v>116</v>
      </c>
      <c r="LAL93" s="364" t="s">
        <v>116</v>
      </c>
      <c r="LAM93" s="364" t="s">
        <v>116</v>
      </c>
      <c r="LAN93" s="364" t="s">
        <v>116</v>
      </c>
      <c r="LAO93" s="364" t="s">
        <v>116</v>
      </c>
      <c r="LAP93" s="364" t="s">
        <v>116</v>
      </c>
      <c r="LAQ93" s="364" t="s">
        <v>116</v>
      </c>
      <c r="LAR93" s="364" t="s">
        <v>116</v>
      </c>
      <c r="LAS93" s="364" t="s">
        <v>116</v>
      </c>
      <c r="LAT93" s="364" t="s">
        <v>116</v>
      </c>
      <c r="LAU93" s="364" t="s">
        <v>116</v>
      </c>
      <c r="LAV93" s="364" t="s">
        <v>116</v>
      </c>
      <c r="LAW93" s="364" t="s">
        <v>116</v>
      </c>
      <c r="LAX93" s="364" t="s">
        <v>116</v>
      </c>
      <c r="LAY93" s="364" t="s">
        <v>116</v>
      </c>
      <c r="LAZ93" s="364" t="s">
        <v>116</v>
      </c>
      <c r="LBA93" s="364" t="s">
        <v>116</v>
      </c>
      <c r="LBB93" s="364" t="s">
        <v>116</v>
      </c>
      <c r="LBC93" s="364" t="s">
        <v>116</v>
      </c>
      <c r="LBD93" s="364" t="s">
        <v>116</v>
      </c>
      <c r="LBE93" s="364" t="s">
        <v>116</v>
      </c>
      <c r="LBF93" s="364" t="s">
        <v>116</v>
      </c>
      <c r="LBG93" s="364" t="s">
        <v>116</v>
      </c>
      <c r="LBH93" s="364" t="s">
        <v>116</v>
      </c>
      <c r="LBI93" s="364" t="s">
        <v>116</v>
      </c>
      <c r="LBJ93" s="364" t="s">
        <v>116</v>
      </c>
      <c r="LBK93" s="364" t="s">
        <v>116</v>
      </c>
      <c r="LBL93" s="364" t="s">
        <v>116</v>
      </c>
      <c r="LBM93" s="364" t="s">
        <v>116</v>
      </c>
      <c r="LBN93" s="364" t="s">
        <v>116</v>
      </c>
      <c r="LBO93" s="364" t="s">
        <v>116</v>
      </c>
      <c r="LBP93" s="364" t="s">
        <v>116</v>
      </c>
      <c r="LBQ93" s="364" t="s">
        <v>116</v>
      </c>
      <c r="LBR93" s="364" t="s">
        <v>116</v>
      </c>
      <c r="LBS93" s="364" t="s">
        <v>116</v>
      </c>
      <c r="LBT93" s="364" t="s">
        <v>116</v>
      </c>
      <c r="LBU93" s="364" t="s">
        <v>116</v>
      </c>
      <c r="LBV93" s="364" t="s">
        <v>116</v>
      </c>
      <c r="LBW93" s="364" t="s">
        <v>116</v>
      </c>
      <c r="LBX93" s="364" t="s">
        <v>116</v>
      </c>
      <c r="LBY93" s="364" t="s">
        <v>116</v>
      </c>
      <c r="LBZ93" s="364" t="s">
        <v>116</v>
      </c>
      <c r="LCA93" s="364" t="s">
        <v>116</v>
      </c>
      <c r="LCB93" s="364" t="s">
        <v>116</v>
      </c>
      <c r="LCC93" s="364" t="s">
        <v>116</v>
      </c>
      <c r="LCD93" s="364" t="s">
        <v>116</v>
      </c>
      <c r="LCE93" s="364" t="s">
        <v>116</v>
      </c>
      <c r="LCF93" s="364" t="s">
        <v>116</v>
      </c>
      <c r="LCG93" s="364" t="s">
        <v>116</v>
      </c>
      <c r="LCH93" s="364" t="s">
        <v>116</v>
      </c>
      <c r="LCI93" s="364" t="s">
        <v>116</v>
      </c>
      <c r="LCJ93" s="364" t="s">
        <v>116</v>
      </c>
      <c r="LCK93" s="364" t="s">
        <v>116</v>
      </c>
      <c r="LCL93" s="364" t="s">
        <v>116</v>
      </c>
      <c r="LCM93" s="364" t="s">
        <v>116</v>
      </c>
      <c r="LCN93" s="364" t="s">
        <v>116</v>
      </c>
      <c r="LCO93" s="364" t="s">
        <v>116</v>
      </c>
      <c r="LCP93" s="364" t="s">
        <v>116</v>
      </c>
      <c r="LCQ93" s="364" t="s">
        <v>116</v>
      </c>
      <c r="LCR93" s="364" t="s">
        <v>116</v>
      </c>
      <c r="LCS93" s="364" t="s">
        <v>116</v>
      </c>
      <c r="LCT93" s="364" t="s">
        <v>116</v>
      </c>
      <c r="LCU93" s="364" t="s">
        <v>116</v>
      </c>
      <c r="LCV93" s="364" t="s">
        <v>116</v>
      </c>
      <c r="LCW93" s="364" t="s">
        <v>116</v>
      </c>
      <c r="LCX93" s="364" t="s">
        <v>116</v>
      </c>
      <c r="LCY93" s="364" t="s">
        <v>116</v>
      </c>
      <c r="LCZ93" s="364" t="s">
        <v>116</v>
      </c>
      <c r="LDA93" s="364" t="s">
        <v>116</v>
      </c>
      <c r="LDB93" s="364" t="s">
        <v>116</v>
      </c>
      <c r="LDC93" s="364" t="s">
        <v>116</v>
      </c>
      <c r="LDD93" s="364" t="s">
        <v>116</v>
      </c>
      <c r="LDE93" s="364" t="s">
        <v>116</v>
      </c>
      <c r="LDF93" s="364" t="s">
        <v>116</v>
      </c>
      <c r="LDG93" s="364" t="s">
        <v>116</v>
      </c>
      <c r="LDH93" s="364" t="s">
        <v>116</v>
      </c>
      <c r="LDI93" s="364" t="s">
        <v>116</v>
      </c>
      <c r="LDJ93" s="364" t="s">
        <v>116</v>
      </c>
      <c r="LDK93" s="364" t="s">
        <v>116</v>
      </c>
      <c r="LDL93" s="364" t="s">
        <v>116</v>
      </c>
      <c r="LDM93" s="364" t="s">
        <v>116</v>
      </c>
      <c r="LDN93" s="364" t="s">
        <v>116</v>
      </c>
      <c r="LDO93" s="364" t="s">
        <v>116</v>
      </c>
      <c r="LDP93" s="364" t="s">
        <v>116</v>
      </c>
      <c r="LDQ93" s="364" t="s">
        <v>116</v>
      </c>
      <c r="LDR93" s="364" t="s">
        <v>116</v>
      </c>
      <c r="LDS93" s="364" t="s">
        <v>116</v>
      </c>
      <c r="LDT93" s="364" t="s">
        <v>116</v>
      </c>
      <c r="LDU93" s="364" t="s">
        <v>116</v>
      </c>
      <c r="LDV93" s="364" t="s">
        <v>116</v>
      </c>
      <c r="LDW93" s="364" t="s">
        <v>116</v>
      </c>
      <c r="LDX93" s="364" t="s">
        <v>116</v>
      </c>
      <c r="LDY93" s="364" t="s">
        <v>116</v>
      </c>
      <c r="LDZ93" s="364" t="s">
        <v>116</v>
      </c>
      <c r="LEA93" s="364" t="s">
        <v>116</v>
      </c>
      <c r="LEB93" s="364" t="s">
        <v>116</v>
      </c>
      <c r="LEC93" s="364" t="s">
        <v>116</v>
      </c>
      <c r="LED93" s="364" t="s">
        <v>116</v>
      </c>
      <c r="LEE93" s="364" t="s">
        <v>116</v>
      </c>
      <c r="LEF93" s="364" t="s">
        <v>116</v>
      </c>
      <c r="LEG93" s="364" t="s">
        <v>116</v>
      </c>
      <c r="LEH93" s="364" t="s">
        <v>116</v>
      </c>
      <c r="LEI93" s="364" t="s">
        <v>116</v>
      </c>
      <c r="LEJ93" s="364" t="s">
        <v>116</v>
      </c>
      <c r="LEK93" s="364" t="s">
        <v>116</v>
      </c>
      <c r="LEL93" s="364" t="s">
        <v>116</v>
      </c>
      <c r="LEM93" s="364" t="s">
        <v>116</v>
      </c>
      <c r="LEN93" s="364" t="s">
        <v>116</v>
      </c>
      <c r="LEO93" s="364" t="s">
        <v>116</v>
      </c>
      <c r="LEP93" s="364" t="s">
        <v>116</v>
      </c>
      <c r="LEQ93" s="364" t="s">
        <v>116</v>
      </c>
      <c r="LER93" s="364" t="s">
        <v>116</v>
      </c>
      <c r="LES93" s="364" t="s">
        <v>116</v>
      </c>
      <c r="LET93" s="364" t="s">
        <v>116</v>
      </c>
      <c r="LEU93" s="364" t="s">
        <v>116</v>
      </c>
      <c r="LEV93" s="364" t="s">
        <v>116</v>
      </c>
      <c r="LEW93" s="364" t="s">
        <v>116</v>
      </c>
      <c r="LEX93" s="364" t="s">
        <v>116</v>
      </c>
      <c r="LEY93" s="364" t="s">
        <v>116</v>
      </c>
      <c r="LEZ93" s="364" t="s">
        <v>116</v>
      </c>
      <c r="LFA93" s="364" t="s">
        <v>116</v>
      </c>
      <c r="LFB93" s="364" t="s">
        <v>116</v>
      </c>
      <c r="LFC93" s="364" t="s">
        <v>116</v>
      </c>
      <c r="LFD93" s="364" t="s">
        <v>116</v>
      </c>
      <c r="LFE93" s="364" t="s">
        <v>116</v>
      </c>
      <c r="LFF93" s="364" t="s">
        <v>116</v>
      </c>
      <c r="LFG93" s="364" t="s">
        <v>116</v>
      </c>
      <c r="LFH93" s="364" t="s">
        <v>116</v>
      </c>
      <c r="LFI93" s="364" t="s">
        <v>116</v>
      </c>
      <c r="LFJ93" s="364" t="s">
        <v>116</v>
      </c>
      <c r="LFK93" s="364" t="s">
        <v>116</v>
      </c>
      <c r="LFL93" s="364" t="s">
        <v>116</v>
      </c>
      <c r="LFM93" s="364" t="s">
        <v>116</v>
      </c>
      <c r="LFN93" s="364" t="s">
        <v>116</v>
      </c>
      <c r="LFO93" s="364" t="s">
        <v>116</v>
      </c>
      <c r="LFP93" s="364" t="s">
        <v>116</v>
      </c>
      <c r="LFQ93" s="364" t="s">
        <v>116</v>
      </c>
      <c r="LFR93" s="364" t="s">
        <v>116</v>
      </c>
      <c r="LFS93" s="364" t="s">
        <v>116</v>
      </c>
      <c r="LFT93" s="364" t="s">
        <v>116</v>
      </c>
      <c r="LFU93" s="364" t="s">
        <v>116</v>
      </c>
      <c r="LFV93" s="364" t="s">
        <v>116</v>
      </c>
      <c r="LFW93" s="364" t="s">
        <v>116</v>
      </c>
      <c r="LFX93" s="364" t="s">
        <v>116</v>
      </c>
      <c r="LFY93" s="364" t="s">
        <v>116</v>
      </c>
      <c r="LFZ93" s="364" t="s">
        <v>116</v>
      </c>
      <c r="LGA93" s="364" t="s">
        <v>116</v>
      </c>
      <c r="LGB93" s="364" t="s">
        <v>116</v>
      </c>
      <c r="LGC93" s="364" t="s">
        <v>116</v>
      </c>
      <c r="LGD93" s="364" t="s">
        <v>116</v>
      </c>
      <c r="LGE93" s="364" t="s">
        <v>116</v>
      </c>
      <c r="LGF93" s="364" t="s">
        <v>116</v>
      </c>
      <c r="LGG93" s="364" t="s">
        <v>116</v>
      </c>
      <c r="LGH93" s="364" t="s">
        <v>116</v>
      </c>
      <c r="LGI93" s="364" t="s">
        <v>116</v>
      </c>
      <c r="LGJ93" s="364" t="s">
        <v>116</v>
      </c>
      <c r="LGK93" s="364" t="s">
        <v>116</v>
      </c>
      <c r="LGL93" s="364" t="s">
        <v>116</v>
      </c>
      <c r="LGM93" s="364" t="s">
        <v>116</v>
      </c>
      <c r="LGN93" s="364" t="s">
        <v>116</v>
      </c>
      <c r="LGO93" s="364" t="s">
        <v>116</v>
      </c>
      <c r="LGP93" s="364" t="s">
        <v>116</v>
      </c>
      <c r="LGQ93" s="364" t="s">
        <v>116</v>
      </c>
      <c r="LGR93" s="364" t="s">
        <v>116</v>
      </c>
      <c r="LGS93" s="364" t="s">
        <v>116</v>
      </c>
      <c r="LGT93" s="364" t="s">
        <v>116</v>
      </c>
      <c r="LGU93" s="364" t="s">
        <v>116</v>
      </c>
      <c r="LGV93" s="364" t="s">
        <v>116</v>
      </c>
      <c r="LGW93" s="364" t="s">
        <v>116</v>
      </c>
      <c r="LGX93" s="364" t="s">
        <v>116</v>
      </c>
      <c r="LGY93" s="364" t="s">
        <v>116</v>
      </c>
      <c r="LGZ93" s="364" t="s">
        <v>116</v>
      </c>
      <c r="LHA93" s="364" t="s">
        <v>116</v>
      </c>
      <c r="LHB93" s="364" t="s">
        <v>116</v>
      </c>
      <c r="LHC93" s="364" t="s">
        <v>116</v>
      </c>
      <c r="LHD93" s="364" t="s">
        <v>116</v>
      </c>
      <c r="LHE93" s="364" t="s">
        <v>116</v>
      </c>
      <c r="LHF93" s="364" t="s">
        <v>116</v>
      </c>
      <c r="LHG93" s="364" t="s">
        <v>116</v>
      </c>
      <c r="LHH93" s="364" t="s">
        <v>116</v>
      </c>
      <c r="LHI93" s="364" t="s">
        <v>116</v>
      </c>
      <c r="LHJ93" s="364" t="s">
        <v>116</v>
      </c>
      <c r="LHK93" s="364" t="s">
        <v>116</v>
      </c>
      <c r="LHL93" s="364" t="s">
        <v>116</v>
      </c>
      <c r="LHM93" s="364" t="s">
        <v>116</v>
      </c>
      <c r="LHN93" s="364" t="s">
        <v>116</v>
      </c>
      <c r="LHO93" s="364" t="s">
        <v>116</v>
      </c>
      <c r="LHP93" s="364" t="s">
        <v>116</v>
      </c>
      <c r="LHQ93" s="364" t="s">
        <v>116</v>
      </c>
      <c r="LHR93" s="364" t="s">
        <v>116</v>
      </c>
      <c r="LHS93" s="364" t="s">
        <v>116</v>
      </c>
      <c r="LHT93" s="364" t="s">
        <v>116</v>
      </c>
      <c r="LHU93" s="364" t="s">
        <v>116</v>
      </c>
      <c r="LHV93" s="364" t="s">
        <v>116</v>
      </c>
      <c r="LHW93" s="364" t="s">
        <v>116</v>
      </c>
      <c r="LHX93" s="364" t="s">
        <v>116</v>
      </c>
      <c r="LHY93" s="364" t="s">
        <v>116</v>
      </c>
      <c r="LHZ93" s="364" t="s">
        <v>116</v>
      </c>
      <c r="LIA93" s="364" t="s">
        <v>116</v>
      </c>
      <c r="LIB93" s="364" t="s">
        <v>116</v>
      </c>
      <c r="LIC93" s="364" t="s">
        <v>116</v>
      </c>
      <c r="LID93" s="364" t="s">
        <v>116</v>
      </c>
      <c r="LIE93" s="364" t="s">
        <v>116</v>
      </c>
      <c r="LIF93" s="364" t="s">
        <v>116</v>
      </c>
      <c r="LIG93" s="364" t="s">
        <v>116</v>
      </c>
      <c r="LIH93" s="364" t="s">
        <v>116</v>
      </c>
      <c r="LII93" s="364" t="s">
        <v>116</v>
      </c>
      <c r="LIJ93" s="364" t="s">
        <v>116</v>
      </c>
      <c r="LIK93" s="364" t="s">
        <v>116</v>
      </c>
      <c r="LIL93" s="364" t="s">
        <v>116</v>
      </c>
      <c r="LIM93" s="364" t="s">
        <v>116</v>
      </c>
      <c r="LIN93" s="364" t="s">
        <v>116</v>
      </c>
      <c r="LIO93" s="364" t="s">
        <v>116</v>
      </c>
      <c r="LIP93" s="364" t="s">
        <v>116</v>
      </c>
      <c r="LIQ93" s="364" t="s">
        <v>116</v>
      </c>
      <c r="LIR93" s="364" t="s">
        <v>116</v>
      </c>
      <c r="LIS93" s="364" t="s">
        <v>116</v>
      </c>
      <c r="LIT93" s="364" t="s">
        <v>116</v>
      </c>
      <c r="LIU93" s="364" t="s">
        <v>116</v>
      </c>
      <c r="LIV93" s="364" t="s">
        <v>116</v>
      </c>
      <c r="LIW93" s="364" t="s">
        <v>116</v>
      </c>
      <c r="LIX93" s="364" t="s">
        <v>116</v>
      </c>
      <c r="LIY93" s="364" t="s">
        <v>116</v>
      </c>
      <c r="LIZ93" s="364" t="s">
        <v>116</v>
      </c>
      <c r="LJA93" s="364" t="s">
        <v>116</v>
      </c>
      <c r="LJB93" s="364" t="s">
        <v>116</v>
      </c>
      <c r="LJC93" s="364" t="s">
        <v>116</v>
      </c>
      <c r="LJD93" s="364" t="s">
        <v>116</v>
      </c>
      <c r="LJE93" s="364" t="s">
        <v>116</v>
      </c>
      <c r="LJF93" s="364" t="s">
        <v>116</v>
      </c>
      <c r="LJG93" s="364" t="s">
        <v>116</v>
      </c>
      <c r="LJH93" s="364" t="s">
        <v>116</v>
      </c>
      <c r="LJI93" s="364" t="s">
        <v>116</v>
      </c>
      <c r="LJJ93" s="364" t="s">
        <v>116</v>
      </c>
      <c r="LJK93" s="364" t="s">
        <v>116</v>
      </c>
      <c r="LJL93" s="364" t="s">
        <v>116</v>
      </c>
      <c r="LJM93" s="364" t="s">
        <v>116</v>
      </c>
      <c r="LJN93" s="364" t="s">
        <v>116</v>
      </c>
      <c r="LJO93" s="364" t="s">
        <v>116</v>
      </c>
      <c r="LJP93" s="364" t="s">
        <v>116</v>
      </c>
      <c r="LJQ93" s="364" t="s">
        <v>116</v>
      </c>
      <c r="LJR93" s="364" t="s">
        <v>116</v>
      </c>
      <c r="LJS93" s="364" t="s">
        <v>116</v>
      </c>
      <c r="LJT93" s="364" t="s">
        <v>116</v>
      </c>
      <c r="LJU93" s="364" t="s">
        <v>116</v>
      </c>
      <c r="LJV93" s="364" t="s">
        <v>116</v>
      </c>
      <c r="LJW93" s="364" t="s">
        <v>116</v>
      </c>
      <c r="LJX93" s="364" t="s">
        <v>116</v>
      </c>
      <c r="LJY93" s="364" t="s">
        <v>116</v>
      </c>
      <c r="LJZ93" s="364" t="s">
        <v>116</v>
      </c>
      <c r="LKA93" s="364" t="s">
        <v>116</v>
      </c>
      <c r="LKB93" s="364" t="s">
        <v>116</v>
      </c>
      <c r="LKC93" s="364" t="s">
        <v>116</v>
      </c>
      <c r="LKD93" s="364" t="s">
        <v>116</v>
      </c>
      <c r="LKE93" s="364" t="s">
        <v>116</v>
      </c>
      <c r="LKF93" s="364" t="s">
        <v>116</v>
      </c>
      <c r="LKG93" s="364" t="s">
        <v>116</v>
      </c>
      <c r="LKH93" s="364" t="s">
        <v>116</v>
      </c>
      <c r="LKI93" s="364" t="s">
        <v>116</v>
      </c>
      <c r="LKJ93" s="364" t="s">
        <v>116</v>
      </c>
      <c r="LKK93" s="364" t="s">
        <v>116</v>
      </c>
      <c r="LKL93" s="364" t="s">
        <v>116</v>
      </c>
      <c r="LKM93" s="364" t="s">
        <v>116</v>
      </c>
      <c r="LKN93" s="364" t="s">
        <v>116</v>
      </c>
      <c r="LKO93" s="364" t="s">
        <v>116</v>
      </c>
      <c r="LKP93" s="364" t="s">
        <v>116</v>
      </c>
      <c r="LKQ93" s="364" t="s">
        <v>116</v>
      </c>
      <c r="LKR93" s="364" t="s">
        <v>116</v>
      </c>
      <c r="LKS93" s="364" t="s">
        <v>116</v>
      </c>
      <c r="LKT93" s="364" t="s">
        <v>116</v>
      </c>
      <c r="LKU93" s="364" t="s">
        <v>116</v>
      </c>
      <c r="LKV93" s="364" t="s">
        <v>116</v>
      </c>
      <c r="LKW93" s="364" t="s">
        <v>116</v>
      </c>
      <c r="LKX93" s="364" t="s">
        <v>116</v>
      </c>
      <c r="LKY93" s="364" t="s">
        <v>116</v>
      </c>
      <c r="LKZ93" s="364" t="s">
        <v>116</v>
      </c>
      <c r="LLA93" s="364" t="s">
        <v>116</v>
      </c>
      <c r="LLB93" s="364" t="s">
        <v>116</v>
      </c>
      <c r="LLC93" s="364" t="s">
        <v>116</v>
      </c>
      <c r="LLD93" s="364" t="s">
        <v>116</v>
      </c>
      <c r="LLE93" s="364" t="s">
        <v>116</v>
      </c>
      <c r="LLF93" s="364" t="s">
        <v>116</v>
      </c>
      <c r="LLG93" s="364" t="s">
        <v>116</v>
      </c>
      <c r="LLH93" s="364" t="s">
        <v>116</v>
      </c>
      <c r="LLI93" s="364" t="s">
        <v>116</v>
      </c>
      <c r="LLJ93" s="364" t="s">
        <v>116</v>
      </c>
      <c r="LLK93" s="364" t="s">
        <v>116</v>
      </c>
      <c r="LLL93" s="364" t="s">
        <v>116</v>
      </c>
      <c r="LLM93" s="364" t="s">
        <v>116</v>
      </c>
      <c r="LLN93" s="364" t="s">
        <v>116</v>
      </c>
      <c r="LLO93" s="364" t="s">
        <v>116</v>
      </c>
      <c r="LLP93" s="364" t="s">
        <v>116</v>
      </c>
      <c r="LLQ93" s="364" t="s">
        <v>116</v>
      </c>
      <c r="LLR93" s="364" t="s">
        <v>116</v>
      </c>
      <c r="LLS93" s="364" t="s">
        <v>116</v>
      </c>
      <c r="LLT93" s="364" t="s">
        <v>116</v>
      </c>
      <c r="LLU93" s="364" t="s">
        <v>116</v>
      </c>
      <c r="LLV93" s="364" t="s">
        <v>116</v>
      </c>
      <c r="LLW93" s="364" t="s">
        <v>116</v>
      </c>
      <c r="LLX93" s="364" t="s">
        <v>116</v>
      </c>
      <c r="LLY93" s="364" t="s">
        <v>116</v>
      </c>
      <c r="LLZ93" s="364" t="s">
        <v>116</v>
      </c>
      <c r="LMA93" s="364" t="s">
        <v>116</v>
      </c>
      <c r="LMB93" s="364" t="s">
        <v>116</v>
      </c>
      <c r="LMC93" s="364" t="s">
        <v>116</v>
      </c>
      <c r="LMD93" s="364" t="s">
        <v>116</v>
      </c>
      <c r="LME93" s="364" t="s">
        <v>116</v>
      </c>
      <c r="LMF93" s="364" t="s">
        <v>116</v>
      </c>
      <c r="LMG93" s="364" t="s">
        <v>116</v>
      </c>
      <c r="LMH93" s="364" t="s">
        <v>116</v>
      </c>
      <c r="LMI93" s="364" t="s">
        <v>116</v>
      </c>
      <c r="LMJ93" s="364" t="s">
        <v>116</v>
      </c>
      <c r="LMK93" s="364" t="s">
        <v>116</v>
      </c>
      <c r="LML93" s="364" t="s">
        <v>116</v>
      </c>
      <c r="LMM93" s="364" t="s">
        <v>116</v>
      </c>
      <c r="LMN93" s="364" t="s">
        <v>116</v>
      </c>
      <c r="LMO93" s="364" t="s">
        <v>116</v>
      </c>
      <c r="LMP93" s="364" t="s">
        <v>116</v>
      </c>
      <c r="LMQ93" s="364" t="s">
        <v>116</v>
      </c>
      <c r="LMR93" s="364" t="s">
        <v>116</v>
      </c>
      <c r="LMS93" s="364" t="s">
        <v>116</v>
      </c>
      <c r="LMT93" s="364" t="s">
        <v>116</v>
      </c>
      <c r="LMU93" s="364" t="s">
        <v>116</v>
      </c>
      <c r="LMV93" s="364" t="s">
        <v>116</v>
      </c>
      <c r="LMW93" s="364" t="s">
        <v>116</v>
      </c>
      <c r="LMX93" s="364" t="s">
        <v>116</v>
      </c>
      <c r="LMY93" s="364" t="s">
        <v>116</v>
      </c>
      <c r="LMZ93" s="364" t="s">
        <v>116</v>
      </c>
      <c r="LNA93" s="364" t="s">
        <v>116</v>
      </c>
      <c r="LNB93" s="364" t="s">
        <v>116</v>
      </c>
      <c r="LNC93" s="364" t="s">
        <v>116</v>
      </c>
      <c r="LND93" s="364" t="s">
        <v>116</v>
      </c>
      <c r="LNE93" s="364" t="s">
        <v>116</v>
      </c>
      <c r="LNF93" s="364" t="s">
        <v>116</v>
      </c>
      <c r="LNG93" s="364" t="s">
        <v>116</v>
      </c>
      <c r="LNH93" s="364" t="s">
        <v>116</v>
      </c>
      <c r="LNI93" s="364" t="s">
        <v>116</v>
      </c>
      <c r="LNJ93" s="364" t="s">
        <v>116</v>
      </c>
      <c r="LNK93" s="364" t="s">
        <v>116</v>
      </c>
      <c r="LNL93" s="364" t="s">
        <v>116</v>
      </c>
      <c r="LNM93" s="364" t="s">
        <v>116</v>
      </c>
      <c r="LNN93" s="364" t="s">
        <v>116</v>
      </c>
      <c r="LNO93" s="364" t="s">
        <v>116</v>
      </c>
      <c r="LNP93" s="364" t="s">
        <v>116</v>
      </c>
      <c r="LNQ93" s="364" t="s">
        <v>116</v>
      </c>
      <c r="LNR93" s="364" t="s">
        <v>116</v>
      </c>
      <c r="LNS93" s="364" t="s">
        <v>116</v>
      </c>
      <c r="LNT93" s="364" t="s">
        <v>116</v>
      </c>
      <c r="LNU93" s="364" t="s">
        <v>116</v>
      </c>
      <c r="LNV93" s="364" t="s">
        <v>116</v>
      </c>
      <c r="LNW93" s="364" t="s">
        <v>116</v>
      </c>
      <c r="LNX93" s="364" t="s">
        <v>116</v>
      </c>
      <c r="LNY93" s="364" t="s">
        <v>116</v>
      </c>
      <c r="LNZ93" s="364" t="s">
        <v>116</v>
      </c>
      <c r="LOA93" s="364" t="s">
        <v>116</v>
      </c>
      <c r="LOB93" s="364" t="s">
        <v>116</v>
      </c>
      <c r="LOC93" s="364" t="s">
        <v>116</v>
      </c>
      <c r="LOD93" s="364" t="s">
        <v>116</v>
      </c>
      <c r="LOE93" s="364" t="s">
        <v>116</v>
      </c>
      <c r="LOF93" s="364" t="s">
        <v>116</v>
      </c>
      <c r="LOG93" s="364" t="s">
        <v>116</v>
      </c>
      <c r="LOH93" s="364" t="s">
        <v>116</v>
      </c>
      <c r="LOI93" s="364" t="s">
        <v>116</v>
      </c>
      <c r="LOJ93" s="364" t="s">
        <v>116</v>
      </c>
      <c r="LOK93" s="364" t="s">
        <v>116</v>
      </c>
      <c r="LOL93" s="364" t="s">
        <v>116</v>
      </c>
      <c r="LOM93" s="364" t="s">
        <v>116</v>
      </c>
      <c r="LON93" s="364" t="s">
        <v>116</v>
      </c>
      <c r="LOO93" s="364" t="s">
        <v>116</v>
      </c>
      <c r="LOP93" s="364" t="s">
        <v>116</v>
      </c>
      <c r="LOQ93" s="364" t="s">
        <v>116</v>
      </c>
      <c r="LOR93" s="364" t="s">
        <v>116</v>
      </c>
      <c r="LOS93" s="364" t="s">
        <v>116</v>
      </c>
      <c r="LOT93" s="364" t="s">
        <v>116</v>
      </c>
      <c r="LOU93" s="364" t="s">
        <v>116</v>
      </c>
      <c r="LOV93" s="364" t="s">
        <v>116</v>
      </c>
      <c r="LOW93" s="364" t="s">
        <v>116</v>
      </c>
      <c r="LOX93" s="364" t="s">
        <v>116</v>
      </c>
      <c r="LOY93" s="364" t="s">
        <v>116</v>
      </c>
      <c r="LOZ93" s="364" t="s">
        <v>116</v>
      </c>
      <c r="LPA93" s="364" t="s">
        <v>116</v>
      </c>
      <c r="LPB93" s="364" t="s">
        <v>116</v>
      </c>
      <c r="LPC93" s="364" t="s">
        <v>116</v>
      </c>
      <c r="LPD93" s="364" t="s">
        <v>116</v>
      </c>
      <c r="LPE93" s="364" t="s">
        <v>116</v>
      </c>
      <c r="LPF93" s="364" t="s">
        <v>116</v>
      </c>
      <c r="LPG93" s="364" t="s">
        <v>116</v>
      </c>
      <c r="LPH93" s="364" t="s">
        <v>116</v>
      </c>
      <c r="LPI93" s="364" t="s">
        <v>116</v>
      </c>
      <c r="LPJ93" s="364" t="s">
        <v>116</v>
      </c>
      <c r="LPK93" s="364" t="s">
        <v>116</v>
      </c>
      <c r="LPL93" s="364" t="s">
        <v>116</v>
      </c>
      <c r="LPM93" s="364" t="s">
        <v>116</v>
      </c>
      <c r="LPN93" s="364" t="s">
        <v>116</v>
      </c>
      <c r="LPO93" s="364" t="s">
        <v>116</v>
      </c>
      <c r="LPP93" s="364" t="s">
        <v>116</v>
      </c>
      <c r="LPQ93" s="364" t="s">
        <v>116</v>
      </c>
      <c r="LPR93" s="364" t="s">
        <v>116</v>
      </c>
      <c r="LPS93" s="364" t="s">
        <v>116</v>
      </c>
      <c r="LPT93" s="364" t="s">
        <v>116</v>
      </c>
      <c r="LPU93" s="364" t="s">
        <v>116</v>
      </c>
      <c r="LPV93" s="364" t="s">
        <v>116</v>
      </c>
      <c r="LPW93" s="364" t="s">
        <v>116</v>
      </c>
      <c r="LPX93" s="364" t="s">
        <v>116</v>
      </c>
      <c r="LPY93" s="364" t="s">
        <v>116</v>
      </c>
      <c r="LPZ93" s="364" t="s">
        <v>116</v>
      </c>
      <c r="LQA93" s="364" t="s">
        <v>116</v>
      </c>
      <c r="LQB93" s="364" t="s">
        <v>116</v>
      </c>
      <c r="LQC93" s="364" t="s">
        <v>116</v>
      </c>
      <c r="LQD93" s="364" t="s">
        <v>116</v>
      </c>
      <c r="LQE93" s="364" t="s">
        <v>116</v>
      </c>
      <c r="LQF93" s="364" t="s">
        <v>116</v>
      </c>
      <c r="LQG93" s="364" t="s">
        <v>116</v>
      </c>
      <c r="LQH93" s="364" t="s">
        <v>116</v>
      </c>
      <c r="LQI93" s="364" t="s">
        <v>116</v>
      </c>
      <c r="LQJ93" s="364" t="s">
        <v>116</v>
      </c>
      <c r="LQK93" s="364" t="s">
        <v>116</v>
      </c>
      <c r="LQL93" s="364" t="s">
        <v>116</v>
      </c>
      <c r="LQM93" s="364" t="s">
        <v>116</v>
      </c>
      <c r="LQN93" s="364" t="s">
        <v>116</v>
      </c>
      <c r="LQO93" s="364" t="s">
        <v>116</v>
      </c>
      <c r="LQP93" s="364" t="s">
        <v>116</v>
      </c>
      <c r="LQQ93" s="364" t="s">
        <v>116</v>
      </c>
      <c r="LQR93" s="364" t="s">
        <v>116</v>
      </c>
      <c r="LQS93" s="364" t="s">
        <v>116</v>
      </c>
      <c r="LQT93" s="364" t="s">
        <v>116</v>
      </c>
      <c r="LQU93" s="364" t="s">
        <v>116</v>
      </c>
      <c r="LQV93" s="364" t="s">
        <v>116</v>
      </c>
      <c r="LQW93" s="364" t="s">
        <v>116</v>
      </c>
      <c r="LQX93" s="364" t="s">
        <v>116</v>
      </c>
      <c r="LQY93" s="364" t="s">
        <v>116</v>
      </c>
      <c r="LQZ93" s="364" t="s">
        <v>116</v>
      </c>
      <c r="LRA93" s="364" t="s">
        <v>116</v>
      </c>
      <c r="LRB93" s="364" t="s">
        <v>116</v>
      </c>
      <c r="LRC93" s="364" t="s">
        <v>116</v>
      </c>
      <c r="LRD93" s="364" t="s">
        <v>116</v>
      </c>
      <c r="LRE93" s="364" t="s">
        <v>116</v>
      </c>
      <c r="LRF93" s="364" t="s">
        <v>116</v>
      </c>
      <c r="LRG93" s="364" t="s">
        <v>116</v>
      </c>
      <c r="LRH93" s="364" t="s">
        <v>116</v>
      </c>
      <c r="LRI93" s="364" t="s">
        <v>116</v>
      </c>
      <c r="LRJ93" s="364" t="s">
        <v>116</v>
      </c>
      <c r="LRK93" s="364" t="s">
        <v>116</v>
      </c>
      <c r="LRL93" s="364" t="s">
        <v>116</v>
      </c>
      <c r="LRM93" s="364" t="s">
        <v>116</v>
      </c>
      <c r="LRN93" s="364" t="s">
        <v>116</v>
      </c>
      <c r="LRO93" s="364" t="s">
        <v>116</v>
      </c>
      <c r="LRP93" s="364" t="s">
        <v>116</v>
      </c>
      <c r="LRQ93" s="364" t="s">
        <v>116</v>
      </c>
      <c r="LRR93" s="364" t="s">
        <v>116</v>
      </c>
      <c r="LRS93" s="364" t="s">
        <v>116</v>
      </c>
      <c r="LRT93" s="364" t="s">
        <v>116</v>
      </c>
      <c r="LRU93" s="364" t="s">
        <v>116</v>
      </c>
      <c r="LRV93" s="364" t="s">
        <v>116</v>
      </c>
      <c r="LRW93" s="364" t="s">
        <v>116</v>
      </c>
      <c r="LRX93" s="364" t="s">
        <v>116</v>
      </c>
      <c r="LRY93" s="364" t="s">
        <v>116</v>
      </c>
      <c r="LRZ93" s="364" t="s">
        <v>116</v>
      </c>
      <c r="LSA93" s="364" t="s">
        <v>116</v>
      </c>
      <c r="LSB93" s="364" t="s">
        <v>116</v>
      </c>
      <c r="LSC93" s="364" t="s">
        <v>116</v>
      </c>
      <c r="LSD93" s="364" t="s">
        <v>116</v>
      </c>
      <c r="LSE93" s="364" t="s">
        <v>116</v>
      </c>
      <c r="LSF93" s="364" t="s">
        <v>116</v>
      </c>
      <c r="LSG93" s="364" t="s">
        <v>116</v>
      </c>
      <c r="LSH93" s="364" t="s">
        <v>116</v>
      </c>
      <c r="LSI93" s="364" t="s">
        <v>116</v>
      </c>
      <c r="LSJ93" s="364" t="s">
        <v>116</v>
      </c>
      <c r="LSK93" s="364" t="s">
        <v>116</v>
      </c>
      <c r="LSL93" s="364" t="s">
        <v>116</v>
      </c>
      <c r="LSM93" s="364" t="s">
        <v>116</v>
      </c>
      <c r="LSN93" s="364" t="s">
        <v>116</v>
      </c>
      <c r="LSO93" s="364" t="s">
        <v>116</v>
      </c>
      <c r="LSP93" s="364" t="s">
        <v>116</v>
      </c>
      <c r="LSQ93" s="364" t="s">
        <v>116</v>
      </c>
      <c r="LSR93" s="364" t="s">
        <v>116</v>
      </c>
      <c r="LSS93" s="364" t="s">
        <v>116</v>
      </c>
      <c r="LST93" s="364" t="s">
        <v>116</v>
      </c>
      <c r="LSU93" s="364" t="s">
        <v>116</v>
      </c>
      <c r="LSV93" s="364" t="s">
        <v>116</v>
      </c>
      <c r="LSW93" s="364" t="s">
        <v>116</v>
      </c>
      <c r="LSX93" s="364" t="s">
        <v>116</v>
      </c>
      <c r="LSY93" s="364" t="s">
        <v>116</v>
      </c>
      <c r="LSZ93" s="364" t="s">
        <v>116</v>
      </c>
      <c r="LTA93" s="364" t="s">
        <v>116</v>
      </c>
      <c r="LTB93" s="364" t="s">
        <v>116</v>
      </c>
      <c r="LTC93" s="364" t="s">
        <v>116</v>
      </c>
      <c r="LTD93" s="364" t="s">
        <v>116</v>
      </c>
      <c r="LTE93" s="364" t="s">
        <v>116</v>
      </c>
      <c r="LTF93" s="364" t="s">
        <v>116</v>
      </c>
      <c r="LTG93" s="364" t="s">
        <v>116</v>
      </c>
      <c r="LTH93" s="364" t="s">
        <v>116</v>
      </c>
      <c r="LTI93" s="364" t="s">
        <v>116</v>
      </c>
      <c r="LTJ93" s="364" t="s">
        <v>116</v>
      </c>
      <c r="LTK93" s="364" t="s">
        <v>116</v>
      </c>
      <c r="LTL93" s="364" t="s">
        <v>116</v>
      </c>
      <c r="LTM93" s="364" t="s">
        <v>116</v>
      </c>
      <c r="LTN93" s="364" t="s">
        <v>116</v>
      </c>
      <c r="LTO93" s="364" t="s">
        <v>116</v>
      </c>
      <c r="LTP93" s="364" t="s">
        <v>116</v>
      </c>
      <c r="LTQ93" s="364" t="s">
        <v>116</v>
      </c>
      <c r="LTR93" s="364" t="s">
        <v>116</v>
      </c>
      <c r="LTS93" s="364" t="s">
        <v>116</v>
      </c>
      <c r="LTT93" s="364" t="s">
        <v>116</v>
      </c>
      <c r="LTU93" s="364" t="s">
        <v>116</v>
      </c>
      <c r="LTV93" s="364" t="s">
        <v>116</v>
      </c>
      <c r="LTW93" s="364" t="s">
        <v>116</v>
      </c>
      <c r="LTX93" s="364" t="s">
        <v>116</v>
      </c>
      <c r="LTY93" s="364" t="s">
        <v>116</v>
      </c>
      <c r="LTZ93" s="364" t="s">
        <v>116</v>
      </c>
      <c r="LUA93" s="364" t="s">
        <v>116</v>
      </c>
      <c r="LUB93" s="364" t="s">
        <v>116</v>
      </c>
      <c r="LUC93" s="364" t="s">
        <v>116</v>
      </c>
      <c r="LUD93" s="364" t="s">
        <v>116</v>
      </c>
      <c r="LUE93" s="364" t="s">
        <v>116</v>
      </c>
      <c r="LUF93" s="364" t="s">
        <v>116</v>
      </c>
      <c r="LUG93" s="364" t="s">
        <v>116</v>
      </c>
      <c r="LUH93" s="364" t="s">
        <v>116</v>
      </c>
      <c r="LUI93" s="364" t="s">
        <v>116</v>
      </c>
      <c r="LUJ93" s="364" t="s">
        <v>116</v>
      </c>
      <c r="LUK93" s="364" t="s">
        <v>116</v>
      </c>
      <c r="LUL93" s="364" t="s">
        <v>116</v>
      </c>
      <c r="LUM93" s="364" t="s">
        <v>116</v>
      </c>
      <c r="LUN93" s="364" t="s">
        <v>116</v>
      </c>
      <c r="LUO93" s="364" t="s">
        <v>116</v>
      </c>
      <c r="LUP93" s="364" t="s">
        <v>116</v>
      </c>
      <c r="LUQ93" s="364" t="s">
        <v>116</v>
      </c>
      <c r="LUR93" s="364" t="s">
        <v>116</v>
      </c>
      <c r="LUS93" s="364" t="s">
        <v>116</v>
      </c>
      <c r="LUT93" s="364" t="s">
        <v>116</v>
      </c>
      <c r="LUU93" s="364" t="s">
        <v>116</v>
      </c>
      <c r="LUV93" s="364" t="s">
        <v>116</v>
      </c>
      <c r="LUW93" s="364" t="s">
        <v>116</v>
      </c>
      <c r="LUX93" s="364" t="s">
        <v>116</v>
      </c>
      <c r="LUY93" s="364" t="s">
        <v>116</v>
      </c>
      <c r="LUZ93" s="364" t="s">
        <v>116</v>
      </c>
      <c r="LVA93" s="364" t="s">
        <v>116</v>
      </c>
      <c r="LVB93" s="364" t="s">
        <v>116</v>
      </c>
      <c r="LVC93" s="364" t="s">
        <v>116</v>
      </c>
      <c r="LVD93" s="364" t="s">
        <v>116</v>
      </c>
      <c r="LVE93" s="364" t="s">
        <v>116</v>
      </c>
      <c r="LVF93" s="364" t="s">
        <v>116</v>
      </c>
      <c r="LVG93" s="364" t="s">
        <v>116</v>
      </c>
      <c r="LVH93" s="364" t="s">
        <v>116</v>
      </c>
      <c r="LVI93" s="364" t="s">
        <v>116</v>
      </c>
      <c r="LVJ93" s="364" t="s">
        <v>116</v>
      </c>
      <c r="LVK93" s="364" t="s">
        <v>116</v>
      </c>
      <c r="LVL93" s="364" t="s">
        <v>116</v>
      </c>
      <c r="LVM93" s="364" t="s">
        <v>116</v>
      </c>
      <c r="LVN93" s="364" t="s">
        <v>116</v>
      </c>
      <c r="LVO93" s="364" t="s">
        <v>116</v>
      </c>
      <c r="LVP93" s="364" t="s">
        <v>116</v>
      </c>
      <c r="LVQ93" s="364" t="s">
        <v>116</v>
      </c>
      <c r="LVR93" s="364" t="s">
        <v>116</v>
      </c>
      <c r="LVS93" s="364" t="s">
        <v>116</v>
      </c>
      <c r="LVT93" s="364" t="s">
        <v>116</v>
      </c>
      <c r="LVU93" s="364" t="s">
        <v>116</v>
      </c>
      <c r="LVV93" s="364" t="s">
        <v>116</v>
      </c>
      <c r="LVW93" s="364" t="s">
        <v>116</v>
      </c>
      <c r="LVX93" s="364" t="s">
        <v>116</v>
      </c>
      <c r="LVY93" s="364" t="s">
        <v>116</v>
      </c>
      <c r="LVZ93" s="364" t="s">
        <v>116</v>
      </c>
      <c r="LWA93" s="364" t="s">
        <v>116</v>
      </c>
      <c r="LWB93" s="364" t="s">
        <v>116</v>
      </c>
      <c r="LWC93" s="364" t="s">
        <v>116</v>
      </c>
      <c r="LWD93" s="364" t="s">
        <v>116</v>
      </c>
      <c r="LWE93" s="364" t="s">
        <v>116</v>
      </c>
      <c r="LWF93" s="364" t="s">
        <v>116</v>
      </c>
      <c r="LWG93" s="364" t="s">
        <v>116</v>
      </c>
      <c r="LWH93" s="364" t="s">
        <v>116</v>
      </c>
      <c r="LWI93" s="364" t="s">
        <v>116</v>
      </c>
      <c r="LWJ93" s="364" t="s">
        <v>116</v>
      </c>
      <c r="LWK93" s="364" t="s">
        <v>116</v>
      </c>
      <c r="LWL93" s="364" t="s">
        <v>116</v>
      </c>
      <c r="LWM93" s="364" t="s">
        <v>116</v>
      </c>
      <c r="LWN93" s="364" t="s">
        <v>116</v>
      </c>
      <c r="LWO93" s="364" t="s">
        <v>116</v>
      </c>
      <c r="LWP93" s="364" t="s">
        <v>116</v>
      </c>
      <c r="LWQ93" s="364" t="s">
        <v>116</v>
      </c>
      <c r="LWR93" s="364" t="s">
        <v>116</v>
      </c>
      <c r="LWS93" s="364" t="s">
        <v>116</v>
      </c>
      <c r="LWT93" s="364" t="s">
        <v>116</v>
      </c>
      <c r="LWU93" s="364" t="s">
        <v>116</v>
      </c>
      <c r="LWV93" s="364" t="s">
        <v>116</v>
      </c>
      <c r="LWW93" s="364" t="s">
        <v>116</v>
      </c>
      <c r="LWX93" s="364" t="s">
        <v>116</v>
      </c>
      <c r="LWY93" s="364" t="s">
        <v>116</v>
      </c>
      <c r="LWZ93" s="364" t="s">
        <v>116</v>
      </c>
      <c r="LXA93" s="364" t="s">
        <v>116</v>
      </c>
      <c r="LXB93" s="364" t="s">
        <v>116</v>
      </c>
      <c r="LXC93" s="364" t="s">
        <v>116</v>
      </c>
      <c r="LXD93" s="364" t="s">
        <v>116</v>
      </c>
      <c r="LXE93" s="364" t="s">
        <v>116</v>
      </c>
      <c r="LXF93" s="364" t="s">
        <v>116</v>
      </c>
      <c r="LXG93" s="364" t="s">
        <v>116</v>
      </c>
      <c r="LXH93" s="364" t="s">
        <v>116</v>
      </c>
      <c r="LXI93" s="364" t="s">
        <v>116</v>
      </c>
      <c r="LXJ93" s="364" t="s">
        <v>116</v>
      </c>
      <c r="LXK93" s="364" t="s">
        <v>116</v>
      </c>
      <c r="LXL93" s="364" t="s">
        <v>116</v>
      </c>
      <c r="LXM93" s="364" t="s">
        <v>116</v>
      </c>
      <c r="LXN93" s="364" t="s">
        <v>116</v>
      </c>
      <c r="LXO93" s="364" t="s">
        <v>116</v>
      </c>
      <c r="LXP93" s="364" t="s">
        <v>116</v>
      </c>
      <c r="LXQ93" s="364" t="s">
        <v>116</v>
      </c>
      <c r="LXR93" s="364" t="s">
        <v>116</v>
      </c>
      <c r="LXS93" s="364" t="s">
        <v>116</v>
      </c>
      <c r="LXT93" s="364" t="s">
        <v>116</v>
      </c>
      <c r="LXU93" s="364" t="s">
        <v>116</v>
      </c>
      <c r="LXV93" s="364" t="s">
        <v>116</v>
      </c>
      <c r="LXW93" s="364" t="s">
        <v>116</v>
      </c>
      <c r="LXX93" s="364" t="s">
        <v>116</v>
      </c>
      <c r="LXY93" s="364" t="s">
        <v>116</v>
      </c>
      <c r="LXZ93" s="364" t="s">
        <v>116</v>
      </c>
      <c r="LYA93" s="364" t="s">
        <v>116</v>
      </c>
      <c r="LYB93" s="364" t="s">
        <v>116</v>
      </c>
      <c r="LYC93" s="364" t="s">
        <v>116</v>
      </c>
      <c r="LYD93" s="364" t="s">
        <v>116</v>
      </c>
      <c r="LYE93" s="364" t="s">
        <v>116</v>
      </c>
      <c r="LYF93" s="364" t="s">
        <v>116</v>
      </c>
      <c r="LYG93" s="364" t="s">
        <v>116</v>
      </c>
      <c r="LYH93" s="364" t="s">
        <v>116</v>
      </c>
      <c r="LYI93" s="364" t="s">
        <v>116</v>
      </c>
      <c r="LYJ93" s="364" t="s">
        <v>116</v>
      </c>
      <c r="LYK93" s="364" t="s">
        <v>116</v>
      </c>
      <c r="LYL93" s="364" t="s">
        <v>116</v>
      </c>
      <c r="LYM93" s="364" t="s">
        <v>116</v>
      </c>
      <c r="LYN93" s="364" t="s">
        <v>116</v>
      </c>
      <c r="LYO93" s="364" t="s">
        <v>116</v>
      </c>
      <c r="LYP93" s="364" t="s">
        <v>116</v>
      </c>
      <c r="LYQ93" s="364" t="s">
        <v>116</v>
      </c>
      <c r="LYR93" s="364" t="s">
        <v>116</v>
      </c>
      <c r="LYS93" s="364" t="s">
        <v>116</v>
      </c>
      <c r="LYT93" s="364" t="s">
        <v>116</v>
      </c>
      <c r="LYU93" s="364" t="s">
        <v>116</v>
      </c>
      <c r="LYV93" s="364" t="s">
        <v>116</v>
      </c>
      <c r="LYW93" s="364" t="s">
        <v>116</v>
      </c>
      <c r="LYX93" s="364" t="s">
        <v>116</v>
      </c>
      <c r="LYY93" s="364" t="s">
        <v>116</v>
      </c>
      <c r="LYZ93" s="364" t="s">
        <v>116</v>
      </c>
      <c r="LZA93" s="364" t="s">
        <v>116</v>
      </c>
      <c r="LZB93" s="364" t="s">
        <v>116</v>
      </c>
      <c r="LZC93" s="364" t="s">
        <v>116</v>
      </c>
      <c r="LZD93" s="364" t="s">
        <v>116</v>
      </c>
      <c r="LZE93" s="364" t="s">
        <v>116</v>
      </c>
      <c r="LZF93" s="364" t="s">
        <v>116</v>
      </c>
      <c r="LZG93" s="364" t="s">
        <v>116</v>
      </c>
      <c r="LZH93" s="364" t="s">
        <v>116</v>
      </c>
      <c r="LZI93" s="364" t="s">
        <v>116</v>
      </c>
      <c r="LZJ93" s="364" t="s">
        <v>116</v>
      </c>
      <c r="LZK93" s="364" t="s">
        <v>116</v>
      </c>
      <c r="LZL93" s="364" t="s">
        <v>116</v>
      </c>
      <c r="LZM93" s="364" t="s">
        <v>116</v>
      </c>
      <c r="LZN93" s="364" t="s">
        <v>116</v>
      </c>
      <c r="LZO93" s="364" t="s">
        <v>116</v>
      </c>
      <c r="LZP93" s="364" t="s">
        <v>116</v>
      </c>
      <c r="LZQ93" s="364" t="s">
        <v>116</v>
      </c>
      <c r="LZR93" s="364" t="s">
        <v>116</v>
      </c>
      <c r="LZS93" s="364" t="s">
        <v>116</v>
      </c>
      <c r="LZT93" s="364" t="s">
        <v>116</v>
      </c>
      <c r="LZU93" s="364" t="s">
        <v>116</v>
      </c>
      <c r="LZV93" s="364" t="s">
        <v>116</v>
      </c>
      <c r="LZW93" s="364" t="s">
        <v>116</v>
      </c>
      <c r="LZX93" s="364" t="s">
        <v>116</v>
      </c>
      <c r="LZY93" s="364" t="s">
        <v>116</v>
      </c>
      <c r="LZZ93" s="364" t="s">
        <v>116</v>
      </c>
      <c r="MAA93" s="364" t="s">
        <v>116</v>
      </c>
      <c r="MAB93" s="364" t="s">
        <v>116</v>
      </c>
      <c r="MAC93" s="364" t="s">
        <v>116</v>
      </c>
      <c r="MAD93" s="364" t="s">
        <v>116</v>
      </c>
      <c r="MAE93" s="364" t="s">
        <v>116</v>
      </c>
      <c r="MAF93" s="364" t="s">
        <v>116</v>
      </c>
      <c r="MAG93" s="364" t="s">
        <v>116</v>
      </c>
      <c r="MAH93" s="364" t="s">
        <v>116</v>
      </c>
      <c r="MAI93" s="364" t="s">
        <v>116</v>
      </c>
      <c r="MAJ93" s="364" t="s">
        <v>116</v>
      </c>
      <c r="MAK93" s="364" t="s">
        <v>116</v>
      </c>
      <c r="MAL93" s="364" t="s">
        <v>116</v>
      </c>
      <c r="MAM93" s="364" t="s">
        <v>116</v>
      </c>
      <c r="MAN93" s="364" t="s">
        <v>116</v>
      </c>
      <c r="MAO93" s="364" t="s">
        <v>116</v>
      </c>
      <c r="MAP93" s="364" t="s">
        <v>116</v>
      </c>
      <c r="MAQ93" s="364" t="s">
        <v>116</v>
      </c>
      <c r="MAR93" s="364" t="s">
        <v>116</v>
      </c>
      <c r="MAS93" s="364" t="s">
        <v>116</v>
      </c>
      <c r="MAT93" s="364" t="s">
        <v>116</v>
      </c>
      <c r="MAU93" s="364" t="s">
        <v>116</v>
      </c>
      <c r="MAV93" s="364" t="s">
        <v>116</v>
      </c>
      <c r="MAW93" s="364" t="s">
        <v>116</v>
      </c>
      <c r="MAX93" s="364" t="s">
        <v>116</v>
      </c>
      <c r="MAY93" s="364" t="s">
        <v>116</v>
      </c>
      <c r="MAZ93" s="364" t="s">
        <v>116</v>
      </c>
      <c r="MBA93" s="364" t="s">
        <v>116</v>
      </c>
      <c r="MBB93" s="364" t="s">
        <v>116</v>
      </c>
      <c r="MBC93" s="364" t="s">
        <v>116</v>
      </c>
      <c r="MBD93" s="364" t="s">
        <v>116</v>
      </c>
      <c r="MBE93" s="364" t="s">
        <v>116</v>
      </c>
      <c r="MBF93" s="364" t="s">
        <v>116</v>
      </c>
      <c r="MBG93" s="364" t="s">
        <v>116</v>
      </c>
      <c r="MBH93" s="364" t="s">
        <v>116</v>
      </c>
      <c r="MBI93" s="364" t="s">
        <v>116</v>
      </c>
      <c r="MBJ93" s="364" t="s">
        <v>116</v>
      </c>
      <c r="MBK93" s="364" t="s">
        <v>116</v>
      </c>
      <c r="MBL93" s="364" t="s">
        <v>116</v>
      </c>
      <c r="MBM93" s="364" t="s">
        <v>116</v>
      </c>
      <c r="MBN93" s="364" t="s">
        <v>116</v>
      </c>
      <c r="MBO93" s="364" t="s">
        <v>116</v>
      </c>
      <c r="MBP93" s="364" t="s">
        <v>116</v>
      </c>
      <c r="MBQ93" s="364" t="s">
        <v>116</v>
      </c>
      <c r="MBR93" s="364" t="s">
        <v>116</v>
      </c>
      <c r="MBS93" s="364" t="s">
        <v>116</v>
      </c>
      <c r="MBT93" s="364" t="s">
        <v>116</v>
      </c>
      <c r="MBU93" s="364" t="s">
        <v>116</v>
      </c>
      <c r="MBV93" s="364" t="s">
        <v>116</v>
      </c>
      <c r="MBW93" s="364" t="s">
        <v>116</v>
      </c>
      <c r="MBX93" s="364" t="s">
        <v>116</v>
      </c>
      <c r="MBY93" s="364" t="s">
        <v>116</v>
      </c>
      <c r="MBZ93" s="364" t="s">
        <v>116</v>
      </c>
      <c r="MCA93" s="364" t="s">
        <v>116</v>
      </c>
      <c r="MCB93" s="364" t="s">
        <v>116</v>
      </c>
      <c r="MCC93" s="364" t="s">
        <v>116</v>
      </c>
      <c r="MCD93" s="364" t="s">
        <v>116</v>
      </c>
      <c r="MCE93" s="364" t="s">
        <v>116</v>
      </c>
      <c r="MCF93" s="364" t="s">
        <v>116</v>
      </c>
      <c r="MCG93" s="364" t="s">
        <v>116</v>
      </c>
      <c r="MCH93" s="364" t="s">
        <v>116</v>
      </c>
      <c r="MCI93" s="364" t="s">
        <v>116</v>
      </c>
      <c r="MCJ93" s="364" t="s">
        <v>116</v>
      </c>
      <c r="MCK93" s="364" t="s">
        <v>116</v>
      </c>
      <c r="MCL93" s="364" t="s">
        <v>116</v>
      </c>
      <c r="MCM93" s="364" t="s">
        <v>116</v>
      </c>
      <c r="MCN93" s="364" t="s">
        <v>116</v>
      </c>
      <c r="MCO93" s="364" t="s">
        <v>116</v>
      </c>
      <c r="MCP93" s="364" t="s">
        <v>116</v>
      </c>
      <c r="MCQ93" s="364" t="s">
        <v>116</v>
      </c>
      <c r="MCR93" s="364" t="s">
        <v>116</v>
      </c>
      <c r="MCS93" s="364" t="s">
        <v>116</v>
      </c>
      <c r="MCT93" s="364" t="s">
        <v>116</v>
      </c>
      <c r="MCU93" s="364" t="s">
        <v>116</v>
      </c>
      <c r="MCV93" s="364" t="s">
        <v>116</v>
      </c>
      <c r="MCW93" s="364" t="s">
        <v>116</v>
      </c>
      <c r="MCX93" s="364" t="s">
        <v>116</v>
      </c>
      <c r="MCY93" s="364" t="s">
        <v>116</v>
      </c>
      <c r="MCZ93" s="364" t="s">
        <v>116</v>
      </c>
      <c r="MDA93" s="364" t="s">
        <v>116</v>
      </c>
      <c r="MDB93" s="364" t="s">
        <v>116</v>
      </c>
      <c r="MDC93" s="364" t="s">
        <v>116</v>
      </c>
      <c r="MDD93" s="364" t="s">
        <v>116</v>
      </c>
      <c r="MDE93" s="364" t="s">
        <v>116</v>
      </c>
      <c r="MDF93" s="364" t="s">
        <v>116</v>
      </c>
      <c r="MDG93" s="364" t="s">
        <v>116</v>
      </c>
      <c r="MDH93" s="364" t="s">
        <v>116</v>
      </c>
      <c r="MDI93" s="364" t="s">
        <v>116</v>
      </c>
      <c r="MDJ93" s="364" t="s">
        <v>116</v>
      </c>
      <c r="MDK93" s="364" t="s">
        <v>116</v>
      </c>
      <c r="MDL93" s="364" t="s">
        <v>116</v>
      </c>
      <c r="MDM93" s="364" t="s">
        <v>116</v>
      </c>
      <c r="MDN93" s="364" t="s">
        <v>116</v>
      </c>
      <c r="MDO93" s="364" t="s">
        <v>116</v>
      </c>
      <c r="MDP93" s="364" t="s">
        <v>116</v>
      </c>
      <c r="MDQ93" s="364" t="s">
        <v>116</v>
      </c>
      <c r="MDR93" s="364" t="s">
        <v>116</v>
      </c>
      <c r="MDS93" s="364" t="s">
        <v>116</v>
      </c>
      <c r="MDT93" s="364" t="s">
        <v>116</v>
      </c>
      <c r="MDU93" s="364" t="s">
        <v>116</v>
      </c>
      <c r="MDV93" s="364" t="s">
        <v>116</v>
      </c>
      <c r="MDW93" s="364" t="s">
        <v>116</v>
      </c>
      <c r="MDX93" s="364" t="s">
        <v>116</v>
      </c>
      <c r="MDY93" s="364" t="s">
        <v>116</v>
      </c>
      <c r="MDZ93" s="364" t="s">
        <v>116</v>
      </c>
      <c r="MEA93" s="364" t="s">
        <v>116</v>
      </c>
      <c r="MEB93" s="364" t="s">
        <v>116</v>
      </c>
      <c r="MEC93" s="364" t="s">
        <v>116</v>
      </c>
      <c r="MED93" s="364" t="s">
        <v>116</v>
      </c>
      <c r="MEE93" s="364" t="s">
        <v>116</v>
      </c>
      <c r="MEF93" s="364" t="s">
        <v>116</v>
      </c>
      <c r="MEG93" s="364" t="s">
        <v>116</v>
      </c>
      <c r="MEH93" s="364" t="s">
        <v>116</v>
      </c>
      <c r="MEI93" s="364" t="s">
        <v>116</v>
      </c>
      <c r="MEJ93" s="364" t="s">
        <v>116</v>
      </c>
      <c r="MEK93" s="364" t="s">
        <v>116</v>
      </c>
      <c r="MEL93" s="364" t="s">
        <v>116</v>
      </c>
      <c r="MEM93" s="364" t="s">
        <v>116</v>
      </c>
      <c r="MEN93" s="364" t="s">
        <v>116</v>
      </c>
      <c r="MEO93" s="364" t="s">
        <v>116</v>
      </c>
      <c r="MEP93" s="364" t="s">
        <v>116</v>
      </c>
      <c r="MEQ93" s="364" t="s">
        <v>116</v>
      </c>
      <c r="MER93" s="364" t="s">
        <v>116</v>
      </c>
      <c r="MES93" s="364" t="s">
        <v>116</v>
      </c>
      <c r="MET93" s="364" t="s">
        <v>116</v>
      </c>
      <c r="MEU93" s="364" t="s">
        <v>116</v>
      </c>
      <c r="MEV93" s="364" t="s">
        <v>116</v>
      </c>
      <c r="MEW93" s="364" t="s">
        <v>116</v>
      </c>
      <c r="MEX93" s="364" t="s">
        <v>116</v>
      </c>
      <c r="MEY93" s="364" t="s">
        <v>116</v>
      </c>
      <c r="MEZ93" s="364" t="s">
        <v>116</v>
      </c>
      <c r="MFA93" s="364" t="s">
        <v>116</v>
      </c>
      <c r="MFB93" s="364" t="s">
        <v>116</v>
      </c>
      <c r="MFC93" s="364" t="s">
        <v>116</v>
      </c>
      <c r="MFD93" s="364" t="s">
        <v>116</v>
      </c>
      <c r="MFE93" s="364" t="s">
        <v>116</v>
      </c>
      <c r="MFF93" s="364" t="s">
        <v>116</v>
      </c>
      <c r="MFG93" s="364" t="s">
        <v>116</v>
      </c>
      <c r="MFH93" s="364" t="s">
        <v>116</v>
      </c>
      <c r="MFI93" s="364" t="s">
        <v>116</v>
      </c>
      <c r="MFJ93" s="364" t="s">
        <v>116</v>
      </c>
      <c r="MFK93" s="364" t="s">
        <v>116</v>
      </c>
      <c r="MFL93" s="364" t="s">
        <v>116</v>
      </c>
      <c r="MFM93" s="364" t="s">
        <v>116</v>
      </c>
      <c r="MFN93" s="364" t="s">
        <v>116</v>
      </c>
      <c r="MFO93" s="364" t="s">
        <v>116</v>
      </c>
      <c r="MFP93" s="364" t="s">
        <v>116</v>
      </c>
      <c r="MFQ93" s="364" t="s">
        <v>116</v>
      </c>
      <c r="MFR93" s="364" t="s">
        <v>116</v>
      </c>
      <c r="MFS93" s="364" t="s">
        <v>116</v>
      </c>
      <c r="MFT93" s="364" t="s">
        <v>116</v>
      </c>
      <c r="MFU93" s="364" t="s">
        <v>116</v>
      </c>
      <c r="MFV93" s="364" t="s">
        <v>116</v>
      </c>
      <c r="MFW93" s="364" t="s">
        <v>116</v>
      </c>
      <c r="MFX93" s="364" t="s">
        <v>116</v>
      </c>
      <c r="MFY93" s="364" t="s">
        <v>116</v>
      </c>
      <c r="MFZ93" s="364" t="s">
        <v>116</v>
      </c>
      <c r="MGA93" s="364" t="s">
        <v>116</v>
      </c>
      <c r="MGB93" s="364" t="s">
        <v>116</v>
      </c>
      <c r="MGC93" s="364" t="s">
        <v>116</v>
      </c>
      <c r="MGD93" s="364" t="s">
        <v>116</v>
      </c>
      <c r="MGE93" s="364" t="s">
        <v>116</v>
      </c>
      <c r="MGF93" s="364" t="s">
        <v>116</v>
      </c>
      <c r="MGG93" s="364" t="s">
        <v>116</v>
      </c>
      <c r="MGH93" s="364" t="s">
        <v>116</v>
      </c>
      <c r="MGI93" s="364" t="s">
        <v>116</v>
      </c>
      <c r="MGJ93" s="364" t="s">
        <v>116</v>
      </c>
      <c r="MGK93" s="364" t="s">
        <v>116</v>
      </c>
      <c r="MGL93" s="364" t="s">
        <v>116</v>
      </c>
      <c r="MGM93" s="364" t="s">
        <v>116</v>
      </c>
      <c r="MGN93" s="364" t="s">
        <v>116</v>
      </c>
      <c r="MGO93" s="364" t="s">
        <v>116</v>
      </c>
      <c r="MGP93" s="364" t="s">
        <v>116</v>
      </c>
      <c r="MGQ93" s="364" t="s">
        <v>116</v>
      </c>
      <c r="MGR93" s="364" t="s">
        <v>116</v>
      </c>
      <c r="MGS93" s="364" t="s">
        <v>116</v>
      </c>
      <c r="MGT93" s="364" t="s">
        <v>116</v>
      </c>
      <c r="MGU93" s="364" t="s">
        <v>116</v>
      </c>
      <c r="MGV93" s="364" t="s">
        <v>116</v>
      </c>
      <c r="MGW93" s="364" t="s">
        <v>116</v>
      </c>
      <c r="MGX93" s="364" t="s">
        <v>116</v>
      </c>
      <c r="MGY93" s="364" t="s">
        <v>116</v>
      </c>
      <c r="MGZ93" s="364" t="s">
        <v>116</v>
      </c>
      <c r="MHA93" s="364" t="s">
        <v>116</v>
      </c>
      <c r="MHB93" s="364" t="s">
        <v>116</v>
      </c>
      <c r="MHC93" s="364" t="s">
        <v>116</v>
      </c>
      <c r="MHD93" s="364" t="s">
        <v>116</v>
      </c>
      <c r="MHE93" s="364" t="s">
        <v>116</v>
      </c>
      <c r="MHF93" s="364" t="s">
        <v>116</v>
      </c>
      <c r="MHG93" s="364" t="s">
        <v>116</v>
      </c>
      <c r="MHH93" s="364" t="s">
        <v>116</v>
      </c>
      <c r="MHI93" s="364" t="s">
        <v>116</v>
      </c>
      <c r="MHJ93" s="364" t="s">
        <v>116</v>
      </c>
      <c r="MHK93" s="364" t="s">
        <v>116</v>
      </c>
      <c r="MHL93" s="364" t="s">
        <v>116</v>
      </c>
      <c r="MHM93" s="364" t="s">
        <v>116</v>
      </c>
      <c r="MHN93" s="364" t="s">
        <v>116</v>
      </c>
      <c r="MHO93" s="364" t="s">
        <v>116</v>
      </c>
      <c r="MHP93" s="364" t="s">
        <v>116</v>
      </c>
      <c r="MHQ93" s="364" t="s">
        <v>116</v>
      </c>
      <c r="MHR93" s="364" t="s">
        <v>116</v>
      </c>
      <c r="MHS93" s="364" t="s">
        <v>116</v>
      </c>
      <c r="MHT93" s="364" t="s">
        <v>116</v>
      </c>
      <c r="MHU93" s="364" t="s">
        <v>116</v>
      </c>
      <c r="MHV93" s="364" t="s">
        <v>116</v>
      </c>
      <c r="MHW93" s="364" t="s">
        <v>116</v>
      </c>
      <c r="MHX93" s="364" t="s">
        <v>116</v>
      </c>
      <c r="MHY93" s="364" t="s">
        <v>116</v>
      </c>
      <c r="MHZ93" s="364" t="s">
        <v>116</v>
      </c>
      <c r="MIA93" s="364" t="s">
        <v>116</v>
      </c>
      <c r="MIB93" s="364" t="s">
        <v>116</v>
      </c>
      <c r="MIC93" s="364" t="s">
        <v>116</v>
      </c>
      <c r="MID93" s="364" t="s">
        <v>116</v>
      </c>
      <c r="MIE93" s="364" t="s">
        <v>116</v>
      </c>
      <c r="MIF93" s="364" t="s">
        <v>116</v>
      </c>
      <c r="MIG93" s="364" t="s">
        <v>116</v>
      </c>
      <c r="MIH93" s="364" t="s">
        <v>116</v>
      </c>
      <c r="MII93" s="364" t="s">
        <v>116</v>
      </c>
      <c r="MIJ93" s="364" t="s">
        <v>116</v>
      </c>
      <c r="MIK93" s="364" t="s">
        <v>116</v>
      </c>
      <c r="MIL93" s="364" t="s">
        <v>116</v>
      </c>
      <c r="MIM93" s="364" t="s">
        <v>116</v>
      </c>
      <c r="MIN93" s="364" t="s">
        <v>116</v>
      </c>
      <c r="MIO93" s="364" t="s">
        <v>116</v>
      </c>
      <c r="MIP93" s="364" t="s">
        <v>116</v>
      </c>
      <c r="MIQ93" s="364" t="s">
        <v>116</v>
      </c>
      <c r="MIR93" s="364" t="s">
        <v>116</v>
      </c>
      <c r="MIS93" s="364" t="s">
        <v>116</v>
      </c>
      <c r="MIT93" s="364" t="s">
        <v>116</v>
      </c>
      <c r="MIU93" s="364" t="s">
        <v>116</v>
      </c>
      <c r="MIV93" s="364" t="s">
        <v>116</v>
      </c>
      <c r="MIW93" s="364" t="s">
        <v>116</v>
      </c>
      <c r="MIX93" s="364" t="s">
        <v>116</v>
      </c>
      <c r="MIY93" s="364" t="s">
        <v>116</v>
      </c>
      <c r="MIZ93" s="364" t="s">
        <v>116</v>
      </c>
      <c r="MJA93" s="364" t="s">
        <v>116</v>
      </c>
      <c r="MJB93" s="364" t="s">
        <v>116</v>
      </c>
      <c r="MJC93" s="364" t="s">
        <v>116</v>
      </c>
      <c r="MJD93" s="364" t="s">
        <v>116</v>
      </c>
      <c r="MJE93" s="364" t="s">
        <v>116</v>
      </c>
      <c r="MJF93" s="364" t="s">
        <v>116</v>
      </c>
      <c r="MJG93" s="364" t="s">
        <v>116</v>
      </c>
      <c r="MJH93" s="364" t="s">
        <v>116</v>
      </c>
      <c r="MJI93" s="364" t="s">
        <v>116</v>
      </c>
      <c r="MJJ93" s="364" t="s">
        <v>116</v>
      </c>
      <c r="MJK93" s="364" t="s">
        <v>116</v>
      </c>
      <c r="MJL93" s="364" t="s">
        <v>116</v>
      </c>
      <c r="MJM93" s="364" t="s">
        <v>116</v>
      </c>
      <c r="MJN93" s="364" t="s">
        <v>116</v>
      </c>
      <c r="MJO93" s="364" t="s">
        <v>116</v>
      </c>
      <c r="MJP93" s="364" t="s">
        <v>116</v>
      </c>
      <c r="MJQ93" s="364" t="s">
        <v>116</v>
      </c>
      <c r="MJR93" s="364" t="s">
        <v>116</v>
      </c>
      <c r="MJS93" s="364" t="s">
        <v>116</v>
      </c>
      <c r="MJT93" s="364" t="s">
        <v>116</v>
      </c>
      <c r="MJU93" s="364" t="s">
        <v>116</v>
      </c>
      <c r="MJV93" s="364" t="s">
        <v>116</v>
      </c>
      <c r="MJW93" s="364" t="s">
        <v>116</v>
      </c>
      <c r="MJX93" s="364" t="s">
        <v>116</v>
      </c>
      <c r="MJY93" s="364" t="s">
        <v>116</v>
      </c>
      <c r="MJZ93" s="364" t="s">
        <v>116</v>
      </c>
      <c r="MKA93" s="364" t="s">
        <v>116</v>
      </c>
      <c r="MKB93" s="364" t="s">
        <v>116</v>
      </c>
      <c r="MKC93" s="364" t="s">
        <v>116</v>
      </c>
      <c r="MKD93" s="364" t="s">
        <v>116</v>
      </c>
      <c r="MKE93" s="364" t="s">
        <v>116</v>
      </c>
      <c r="MKF93" s="364" t="s">
        <v>116</v>
      </c>
      <c r="MKG93" s="364" t="s">
        <v>116</v>
      </c>
      <c r="MKH93" s="364" t="s">
        <v>116</v>
      </c>
      <c r="MKI93" s="364" t="s">
        <v>116</v>
      </c>
      <c r="MKJ93" s="364" t="s">
        <v>116</v>
      </c>
      <c r="MKK93" s="364" t="s">
        <v>116</v>
      </c>
      <c r="MKL93" s="364" t="s">
        <v>116</v>
      </c>
      <c r="MKM93" s="364" t="s">
        <v>116</v>
      </c>
      <c r="MKN93" s="364" t="s">
        <v>116</v>
      </c>
      <c r="MKO93" s="364" t="s">
        <v>116</v>
      </c>
      <c r="MKP93" s="364" t="s">
        <v>116</v>
      </c>
      <c r="MKQ93" s="364" t="s">
        <v>116</v>
      </c>
      <c r="MKR93" s="364" t="s">
        <v>116</v>
      </c>
      <c r="MKS93" s="364" t="s">
        <v>116</v>
      </c>
      <c r="MKT93" s="364" t="s">
        <v>116</v>
      </c>
      <c r="MKU93" s="364" t="s">
        <v>116</v>
      </c>
      <c r="MKV93" s="364" t="s">
        <v>116</v>
      </c>
      <c r="MKW93" s="364" t="s">
        <v>116</v>
      </c>
      <c r="MKX93" s="364" t="s">
        <v>116</v>
      </c>
      <c r="MKY93" s="364" t="s">
        <v>116</v>
      </c>
      <c r="MKZ93" s="364" t="s">
        <v>116</v>
      </c>
      <c r="MLA93" s="364" t="s">
        <v>116</v>
      </c>
      <c r="MLB93" s="364" t="s">
        <v>116</v>
      </c>
      <c r="MLC93" s="364" t="s">
        <v>116</v>
      </c>
      <c r="MLD93" s="364" t="s">
        <v>116</v>
      </c>
      <c r="MLE93" s="364" t="s">
        <v>116</v>
      </c>
      <c r="MLF93" s="364" t="s">
        <v>116</v>
      </c>
      <c r="MLG93" s="364" t="s">
        <v>116</v>
      </c>
      <c r="MLH93" s="364" t="s">
        <v>116</v>
      </c>
      <c r="MLI93" s="364" t="s">
        <v>116</v>
      </c>
      <c r="MLJ93" s="364" t="s">
        <v>116</v>
      </c>
      <c r="MLK93" s="364" t="s">
        <v>116</v>
      </c>
      <c r="MLL93" s="364" t="s">
        <v>116</v>
      </c>
      <c r="MLM93" s="364" t="s">
        <v>116</v>
      </c>
      <c r="MLN93" s="364" t="s">
        <v>116</v>
      </c>
      <c r="MLO93" s="364" t="s">
        <v>116</v>
      </c>
      <c r="MLP93" s="364" t="s">
        <v>116</v>
      </c>
      <c r="MLQ93" s="364" t="s">
        <v>116</v>
      </c>
      <c r="MLR93" s="364" t="s">
        <v>116</v>
      </c>
      <c r="MLS93" s="364" t="s">
        <v>116</v>
      </c>
      <c r="MLT93" s="364" t="s">
        <v>116</v>
      </c>
      <c r="MLU93" s="364" t="s">
        <v>116</v>
      </c>
      <c r="MLV93" s="364" t="s">
        <v>116</v>
      </c>
      <c r="MLW93" s="364" t="s">
        <v>116</v>
      </c>
      <c r="MLX93" s="364" t="s">
        <v>116</v>
      </c>
      <c r="MLY93" s="364" t="s">
        <v>116</v>
      </c>
      <c r="MLZ93" s="364" t="s">
        <v>116</v>
      </c>
      <c r="MMA93" s="364" t="s">
        <v>116</v>
      </c>
      <c r="MMB93" s="364" t="s">
        <v>116</v>
      </c>
      <c r="MMC93" s="364" t="s">
        <v>116</v>
      </c>
      <c r="MMD93" s="364" t="s">
        <v>116</v>
      </c>
      <c r="MME93" s="364" t="s">
        <v>116</v>
      </c>
      <c r="MMF93" s="364" t="s">
        <v>116</v>
      </c>
      <c r="MMG93" s="364" t="s">
        <v>116</v>
      </c>
      <c r="MMH93" s="364" t="s">
        <v>116</v>
      </c>
      <c r="MMI93" s="364" t="s">
        <v>116</v>
      </c>
      <c r="MMJ93" s="364" t="s">
        <v>116</v>
      </c>
      <c r="MMK93" s="364" t="s">
        <v>116</v>
      </c>
      <c r="MML93" s="364" t="s">
        <v>116</v>
      </c>
      <c r="MMM93" s="364" t="s">
        <v>116</v>
      </c>
      <c r="MMN93" s="364" t="s">
        <v>116</v>
      </c>
      <c r="MMO93" s="364" t="s">
        <v>116</v>
      </c>
      <c r="MMP93" s="364" t="s">
        <v>116</v>
      </c>
      <c r="MMQ93" s="364" t="s">
        <v>116</v>
      </c>
      <c r="MMR93" s="364" t="s">
        <v>116</v>
      </c>
      <c r="MMS93" s="364" t="s">
        <v>116</v>
      </c>
      <c r="MMT93" s="364" t="s">
        <v>116</v>
      </c>
      <c r="MMU93" s="364" t="s">
        <v>116</v>
      </c>
      <c r="MMV93" s="364" t="s">
        <v>116</v>
      </c>
      <c r="MMW93" s="364" t="s">
        <v>116</v>
      </c>
      <c r="MMX93" s="364" t="s">
        <v>116</v>
      </c>
      <c r="MMY93" s="364" t="s">
        <v>116</v>
      </c>
      <c r="MMZ93" s="364" t="s">
        <v>116</v>
      </c>
      <c r="MNA93" s="364" t="s">
        <v>116</v>
      </c>
      <c r="MNB93" s="364" t="s">
        <v>116</v>
      </c>
      <c r="MNC93" s="364" t="s">
        <v>116</v>
      </c>
      <c r="MND93" s="364" t="s">
        <v>116</v>
      </c>
      <c r="MNE93" s="364" t="s">
        <v>116</v>
      </c>
      <c r="MNF93" s="364" t="s">
        <v>116</v>
      </c>
      <c r="MNG93" s="364" t="s">
        <v>116</v>
      </c>
      <c r="MNH93" s="364" t="s">
        <v>116</v>
      </c>
      <c r="MNI93" s="364" t="s">
        <v>116</v>
      </c>
      <c r="MNJ93" s="364" t="s">
        <v>116</v>
      </c>
      <c r="MNK93" s="364" t="s">
        <v>116</v>
      </c>
      <c r="MNL93" s="364" t="s">
        <v>116</v>
      </c>
      <c r="MNM93" s="364" t="s">
        <v>116</v>
      </c>
      <c r="MNN93" s="364" t="s">
        <v>116</v>
      </c>
      <c r="MNO93" s="364" t="s">
        <v>116</v>
      </c>
      <c r="MNP93" s="364" t="s">
        <v>116</v>
      </c>
      <c r="MNQ93" s="364" t="s">
        <v>116</v>
      </c>
      <c r="MNR93" s="364" t="s">
        <v>116</v>
      </c>
      <c r="MNS93" s="364" t="s">
        <v>116</v>
      </c>
      <c r="MNT93" s="364" t="s">
        <v>116</v>
      </c>
      <c r="MNU93" s="364" t="s">
        <v>116</v>
      </c>
      <c r="MNV93" s="364" t="s">
        <v>116</v>
      </c>
      <c r="MNW93" s="364" t="s">
        <v>116</v>
      </c>
      <c r="MNX93" s="364" t="s">
        <v>116</v>
      </c>
      <c r="MNY93" s="364" t="s">
        <v>116</v>
      </c>
      <c r="MNZ93" s="364" t="s">
        <v>116</v>
      </c>
      <c r="MOA93" s="364" t="s">
        <v>116</v>
      </c>
      <c r="MOB93" s="364" t="s">
        <v>116</v>
      </c>
      <c r="MOC93" s="364" t="s">
        <v>116</v>
      </c>
      <c r="MOD93" s="364" t="s">
        <v>116</v>
      </c>
      <c r="MOE93" s="364" t="s">
        <v>116</v>
      </c>
      <c r="MOF93" s="364" t="s">
        <v>116</v>
      </c>
      <c r="MOG93" s="364" t="s">
        <v>116</v>
      </c>
      <c r="MOH93" s="364" t="s">
        <v>116</v>
      </c>
      <c r="MOI93" s="364" t="s">
        <v>116</v>
      </c>
      <c r="MOJ93" s="364" t="s">
        <v>116</v>
      </c>
      <c r="MOK93" s="364" t="s">
        <v>116</v>
      </c>
      <c r="MOL93" s="364" t="s">
        <v>116</v>
      </c>
      <c r="MOM93" s="364" t="s">
        <v>116</v>
      </c>
      <c r="MON93" s="364" t="s">
        <v>116</v>
      </c>
      <c r="MOO93" s="364" t="s">
        <v>116</v>
      </c>
      <c r="MOP93" s="364" t="s">
        <v>116</v>
      </c>
      <c r="MOQ93" s="364" t="s">
        <v>116</v>
      </c>
      <c r="MOR93" s="364" t="s">
        <v>116</v>
      </c>
      <c r="MOS93" s="364" t="s">
        <v>116</v>
      </c>
      <c r="MOT93" s="364" t="s">
        <v>116</v>
      </c>
      <c r="MOU93" s="364" t="s">
        <v>116</v>
      </c>
      <c r="MOV93" s="364" t="s">
        <v>116</v>
      </c>
      <c r="MOW93" s="364" t="s">
        <v>116</v>
      </c>
      <c r="MOX93" s="364" t="s">
        <v>116</v>
      </c>
      <c r="MOY93" s="364" t="s">
        <v>116</v>
      </c>
      <c r="MOZ93" s="364" t="s">
        <v>116</v>
      </c>
      <c r="MPA93" s="364" t="s">
        <v>116</v>
      </c>
      <c r="MPB93" s="364" t="s">
        <v>116</v>
      </c>
      <c r="MPC93" s="364" t="s">
        <v>116</v>
      </c>
      <c r="MPD93" s="364" t="s">
        <v>116</v>
      </c>
      <c r="MPE93" s="364" t="s">
        <v>116</v>
      </c>
      <c r="MPF93" s="364" t="s">
        <v>116</v>
      </c>
      <c r="MPG93" s="364" t="s">
        <v>116</v>
      </c>
      <c r="MPH93" s="364" t="s">
        <v>116</v>
      </c>
      <c r="MPI93" s="364" t="s">
        <v>116</v>
      </c>
      <c r="MPJ93" s="364" t="s">
        <v>116</v>
      </c>
      <c r="MPK93" s="364" t="s">
        <v>116</v>
      </c>
      <c r="MPL93" s="364" t="s">
        <v>116</v>
      </c>
      <c r="MPM93" s="364" t="s">
        <v>116</v>
      </c>
      <c r="MPN93" s="364" t="s">
        <v>116</v>
      </c>
      <c r="MPO93" s="364" t="s">
        <v>116</v>
      </c>
      <c r="MPP93" s="364" t="s">
        <v>116</v>
      </c>
      <c r="MPQ93" s="364" t="s">
        <v>116</v>
      </c>
      <c r="MPR93" s="364" t="s">
        <v>116</v>
      </c>
      <c r="MPS93" s="364" t="s">
        <v>116</v>
      </c>
      <c r="MPT93" s="364" t="s">
        <v>116</v>
      </c>
      <c r="MPU93" s="364" t="s">
        <v>116</v>
      </c>
      <c r="MPV93" s="364" t="s">
        <v>116</v>
      </c>
      <c r="MPW93" s="364" t="s">
        <v>116</v>
      </c>
      <c r="MPX93" s="364" t="s">
        <v>116</v>
      </c>
      <c r="MPY93" s="364" t="s">
        <v>116</v>
      </c>
      <c r="MPZ93" s="364" t="s">
        <v>116</v>
      </c>
      <c r="MQA93" s="364" t="s">
        <v>116</v>
      </c>
      <c r="MQB93" s="364" t="s">
        <v>116</v>
      </c>
      <c r="MQC93" s="364" t="s">
        <v>116</v>
      </c>
      <c r="MQD93" s="364" t="s">
        <v>116</v>
      </c>
      <c r="MQE93" s="364" t="s">
        <v>116</v>
      </c>
      <c r="MQF93" s="364" t="s">
        <v>116</v>
      </c>
      <c r="MQG93" s="364" t="s">
        <v>116</v>
      </c>
      <c r="MQH93" s="364" t="s">
        <v>116</v>
      </c>
      <c r="MQI93" s="364" t="s">
        <v>116</v>
      </c>
      <c r="MQJ93" s="364" t="s">
        <v>116</v>
      </c>
      <c r="MQK93" s="364" t="s">
        <v>116</v>
      </c>
      <c r="MQL93" s="364" t="s">
        <v>116</v>
      </c>
      <c r="MQM93" s="364" t="s">
        <v>116</v>
      </c>
      <c r="MQN93" s="364" t="s">
        <v>116</v>
      </c>
      <c r="MQO93" s="364" t="s">
        <v>116</v>
      </c>
      <c r="MQP93" s="364" t="s">
        <v>116</v>
      </c>
      <c r="MQQ93" s="364" t="s">
        <v>116</v>
      </c>
      <c r="MQR93" s="364" t="s">
        <v>116</v>
      </c>
      <c r="MQS93" s="364" t="s">
        <v>116</v>
      </c>
      <c r="MQT93" s="364" t="s">
        <v>116</v>
      </c>
      <c r="MQU93" s="364" t="s">
        <v>116</v>
      </c>
      <c r="MQV93" s="364" t="s">
        <v>116</v>
      </c>
      <c r="MQW93" s="364" t="s">
        <v>116</v>
      </c>
      <c r="MQX93" s="364" t="s">
        <v>116</v>
      </c>
      <c r="MQY93" s="364" t="s">
        <v>116</v>
      </c>
      <c r="MQZ93" s="364" t="s">
        <v>116</v>
      </c>
      <c r="MRA93" s="364" t="s">
        <v>116</v>
      </c>
      <c r="MRB93" s="364" t="s">
        <v>116</v>
      </c>
      <c r="MRC93" s="364" t="s">
        <v>116</v>
      </c>
      <c r="MRD93" s="364" t="s">
        <v>116</v>
      </c>
      <c r="MRE93" s="364" t="s">
        <v>116</v>
      </c>
      <c r="MRF93" s="364" t="s">
        <v>116</v>
      </c>
      <c r="MRG93" s="364" t="s">
        <v>116</v>
      </c>
      <c r="MRH93" s="364" t="s">
        <v>116</v>
      </c>
      <c r="MRI93" s="364" t="s">
        <v>116</v>
      </c>
      <c r="MRJ93" s="364" t="s">
        <v>116</v>
      </c>
      <c r="MRK93" s="364" t="s">
        <v>116</v>
      </c>
      <c r="MRL93" s="364" t="s">
        <v>116</v>
      </c>
      <c r="MRM93" s="364" t="s">
        <v>116</v>
      </c>
      <c r="MRN93" s="364" t="s">
        <v>116</v>
      </c>
      <c r="MRO93" s="364" t="s">
        <v>116</v>
      </c>
      <c r="MRP93" s="364" t="s">
        <v>116</v>
      </c>
      <c r="MRQ93" s="364" t="s">
        <v>116</v>
      </c>
      <c r="MRR93" s="364" t="s">
        <v>116</v>
      </c>
      <c r="MRS93" s="364" t="s">
        <v>116</v>
      </c>
      <c r="MRT93" s="364" t="s">
        <v>116</v>
      </c>
      <c r="MRU93" s="364" t="s">
        <v>116</v>
      </c>
      <c r="MRV93" s="364" t="s">
        <v>116</v>
      </c>
      <c r="MRW93" s="364" t="s">
        <v>116</v>
      </c>
      <c r="MRX93" s="364" t="s">
        <v>116</v>
      </c>
      <c r="MRY93" s="364" t="s">
        <v>116</v>
      </c>
      <c r="MRZ93" s="364" t="s">
        <v>116</v>
      </c>
      <c r="MSA93" s="364" t="s">
        <v>116</v>
      </c>
      <c r="MSB93" s="364" t="s">
        <v>116</v>
      </c>
      <c r="MSC93" s="364" t="s">
        <v>116</v>
      </c>
      <c r="MSD93" s="364" t="s">
        <v>116</v>
      </c>
      <c r="MSE93" s="364" t="s">
        <v>116</v>
      </c>
      <c r="MSF93" s="364" t="s">
        <v>116</v>
      </c>
      <c r="MSG93" s="364" t="s">
        <v>116</v>
      </c>
      <c r="MSH93" s="364" t="s">
        <v>116</v>
      </c>
      <c r="MSI93" s="364" t="s">
        <v>116</v>
      </c>
      <c r="MSJ93" s="364" t="s">
        <v>116</v>
      </c>
      <c r="MSK93" s="364" t="s">
        <v>116</v>
      </c>
      <c r="MSL93" s="364" t="s">
        <v>116</v>
      </c>
      <c r="MSM93" s="364" t="s">
        <v>116</v>
      </c>
      <c r="MSN93" s="364" t="s">
        <v>116</v>
      </c>
      <c r="MSO93" s="364" t="s">
        <v>116</v>
      </c>
      <c r="MSP93" s="364" t="s">
        <v>116</v>
      </c>
      <c r="MSQ93" s="364" t="s">
        <v>116</v>
      </c>
      <c r="MSR93" s="364" t="s">
        <v>116</v>
      </c>
      <c r="MSS93" s="364" t="s">
        <v>116</v>
      </c>
      <c r="MST93" s="364" t="s">
        <v>116</v>
      </c>
      <c r="MSU93" s="364" t="s">
        <v>116</v>
      </c>
      <c r="MSV93" s="364" t="s">
        <v>116</v>
      </c>
      <c r="MSW93" s="364" t="s">
        <v>116</v>
      </c>
      <c r="MSX93" s="364" t="s">
        <v>116</v>
      </c>
      <c r="MSY93" s="364" t="s">
        <v>116</v>
      </c>
      <c r="MSZ93" s="364" t="s">
        <v>116</v>
      </c>
      <c r="MTA93" s="364" t="s">
        <v>116</v>
      </c>
      <c r="MTB93" s="364" t="s">
        <v>116</v>
      </c>
      <c r="MTC93" s="364" t="s">
        <v>116</v>
      </c>
      <c r="MTD93" s="364" t="s">
        <v>116</v>
      </c>
      <c r="MTE93" s="364" t="s">
        <v>116</v>
      </c>
      <c r="MTF93" s="364" t="s">
        <v>116</v>
      </c>
      <c r="MTG93" s="364" t="s">
        <v>116</v>
      </c>
      <c r="MTH93" s="364" t="s">
        <v>116</v>
      </c>
      <c r="MTI93" s="364" t="s">
        <v>116</v>
      </c>
      <c r="MTJ93" s="364" t="s">
        <v>116</v>
      </c>
      <c r="MTK93" s="364" t="s">
        <v>116</v>
      </c>
      <c r="MTL93" s="364" t="s">
        <v>116</v>
      </c>
      <c r="MTM93" s="364" t="s">
        <v>116</v>
      </c>
      <c r="MTN93" s="364" t="s">
        <v>116</v>
      </c>
      <c r="MTO93" s="364" t="s">
        <v>116</v>
      </c>
      <c r="MTP93" s="364" t="s">
        <v>116</v>
      </c>
      <c r="MTQ93" s="364" t="s">
        <v>116</v>
      </c>
      <c r="MTR93" s="364" t="s">
        <v>116</v>
      </c>
      <c r="MTS93" s="364" t="s">
        <v>116</v>
      </c>
      <c r="MTT93" s="364" t="s">
        <v>116</v>
      </c>
      <c r="MTU93" s="364" t="s">
        <v>116</v>
      </c>
      <c r="MTV93" s="364" t="s">
        <v>116</v>
      </c>
      <c r="MTW93" s="364" t="s">
        <v>116</v>
      </c>
      <c r="MTX93" s="364" t="s">
        <v>116</v>
      </c>
      <c r="MTY93" s="364" t="s">
        <v>116</v>
      </c>
      <c r="MTZ93" s="364" t="s">
        <v>116</v>
      </c>
      <c r="MUA93" s="364" t="s">
        <v>116</v>
      </c>
      <c r="MUB93" s="364" t="s">
        <v>116</v>
      </c>
      <c r="MUC93" s="364" t="s">
        <v>116</v>
      </c>
      <c r="MUD93" s="364" t="s">
        <v>116</v>
      </c>
      <c r="MUE93" s="364" t="s">
        <v>116</v>
      </c>
      <c r="MUF93" s="364" t="s">
        <v>116</v>
      </c>
      <c r="MUG93" s="364" t="s">
        <v>116</v>
      </c>
      <c r="MUH93" s="364" t="s">
        <v>116</v>
      </c>
      <c r="MUI93" s="364" t="s">
        <v>116</v>
      </c>
      <c r="MUJ93" s="364" t="s">
        <v>116</v>
      </c>
      <c r="MUK93" s="364" t="s">
        <v>116</v>
      </c>
      <c r="MUL93" s="364" t="s">
        <v>116</v>
      </c>
      <c r="MUM93" s="364" t="s">
        <v>116</v>
      </c>
      <c r="MUN93" s="364" t="s">
        <v>116</v>
      </c>
      <c r="MUO93" s="364" t="s">
        <v>116</v>
      </c>
      <c r="MUP93" s="364" t="s">
        <v>116</v>
      </c>
      <c r="MUQ93" s="364" t="s">
        <v>116</v>
      </c>
      <c r="MUR93" s="364" t="s">
        <v>116</v>
      </c>
      <c r="MUS93" s="364" t="s">
        <v>116</v>
      </c>
      <c r="MUT93" s="364" t="s">
        <v>116</v>
      </c>
      <c r="MUU93" s="364" t="s">
        <v>116</v>
      </c>
      <c r="MUV93" s="364" t="s">
        <v>116</v>
      </c>
      <c r="MUW93" s="364" t="s">
        <v>116</v>
      </c>
      <c r="MUX93" s="364" t="s">
        <v>116</v>
      </c>
      <c r="MUY93" s="364" t="s">
        <v>116</v>
      </c>
      <c r="MUZ93" s="364" t="s">
        <v>116</v>
      </c>
      <c r="MVA93" s="364" t="s">
        <v>116</v>
      </c>
      <c r="MVB93" s="364" t="s">
        <v>116</v>
      </c>
      <c r="MVC93" s="364" t="s">
        <v>116</v>
      </c>
      <c r="MVD93" s="364" t="s">
        <v>116</v>
      </c>
      <c r="MVE93" s="364" t="s">
        <v>116</v>
      </c>
      <c r="MVF93" s="364" t="s">
        <v>116</v>
      </c>
      <c r="MVG93" s="364" t="s">
        <v>116</v>
      </c>
      <c r="MVH93" s="364" t="s">
        <v>116</v>
      </c>
      <c r="MVI93" s="364" t="s">
        <v>116</v>
      </c>
      <c r="MVJ93" s="364" t="s">
        <v>116</v>
      </c>
      <c r="MVK93" s="364" t="s">
        <v>116</v>
      </c>
      <c r="MVL93" s="364" t="s">
        <v>116</v>
      </c>
      <c r="MVM93" s="364" t="s">
        <v>116</v>
      </c>
      <c r="MVN93" s="364" t="s">
        <v>116</v>
      </c>
      <c r="MVO93" s="364" t="s">
        <v>116</v>
      </c>
      <c r="MVP93" s="364" t="s">
        <v>116</v>
      </c>
      <c r="MVQ93" s="364" t="s">
        <v>116</v>
      </c>
      <c r="MVR93" s="364" t="s">
        <v>116</v>
      </c>
      <c r="MVS93" s="364" t="s">
        <v>116</v>
      </c>
      <c r="MVT93" s="364" t="s">
        <v>116</v>
      </c>
      <c r="MVU93" s="364" t="s">
        <v>116</v>
      </c>
      <c r="MVV93" s="364" t="s">
        <v>116</v>
      </c>
      <c r="MVW93" s="364" t="s">
        <v>116</v>
      </c>
      <c r="MVX93" s="364" t="s">
        <v>116</v>
      </c>
      <c r="MVY93" s="364" t="s">
        <v>116</v>
      </c>
      <c r="MVZ93" s="364" t="s">
        <v>116</v>
      </c>
      <c r="MWA93" s="364" t="s">
        <v>116</v>
      </c>
      <c r="MWB93" s="364" t="s">
        <v>116</v>
      </c>
      <c r="MWC93" s="364" t="s">
        <v>116</v>
      </c>
      <c r="MWD93" s="364" t="s">
        <v>116</v>
      </c>
      <c r="MWE93" s="364" t="s">
        <v>116</v>
      </c>
      <c r="MWF93" s="364" t="s">
        <v>116</v>
      </c>
      <c r="MWG93" s="364" t="s">
        <v>116</v>
      </c>
      <c r="MWH93" s="364" t="s">
        <v>116</v>
      </c>
      <c r="MWI93" s="364" t="s">
        <v>116</v>
      </c>
      <c r="MWJ93" s="364" t="s">
        <v>116</v>
      </c>
      <c r="MWK93" s="364" t="s">
        <v>116</v>
      </c>
      <c r="MWL93" s="364" t="s">
        <v>116</v>
      </c>
      <c r="MWM93" s="364" t="s">
        <v>116</v>
      </c>
      <c r="MWN93" s="364" t="s">
        <v>116</v>
      </c>
      <c r="MWO93" s="364" t="s">
        <v>116</v>
      </c>
      <c r="MWP93" s="364" t="s">
        <v>116</v>
      </c>
      <c r="MWQ93" s="364" t="s">
        <v>116</v>
      </c>
      <c r="MWR93" s="364" t="s">
        <v>116</v>
      </c>
      <c r="MWS93" s="364" t="s">
        <v>116</v>
      </c>
      <c r="MWT93" s="364" t="s">
        <v>116</v>
      </c>
      <c r="MWU93" s="364" t="s">
        <v>116</v>
      </c>
      <c r="MWV93" s="364" t="s">
        <v>116</v>
      </c>
      <c r="MWW93" s="364" t="s">
        <v>116</v>
      </c>
      <c r="MWX93" s="364" t="s">
        <v>116</v>
      </c>
      <c r="MWY93" s="364" t="s">
        <v>116</v>
      </c>
      <c r="MWZ93" s="364" t="s">
        <v>116</v>
      </c>
      <c r="MXA93" s="364" t="s">
        <v>116</v>
      </c>
      <c r="MXB93" s="364" t="s">
        <v>116</v>
      </c>
      <c r="MXC93" s="364" t="s">
        <v>116</v>
      </c>
      <c r="MXD93" s="364" t="s">
        <v>116</v>
      </c>
      <c r="MXE93" s="364" t="s">
        <v>116</v>
      </c>
      <c r="MXF93" s="364" t="s">
        <v>116</v>
      </c>
      <c r="MXG93" s="364" t="s">
        <v>116</v>
      </c>
      <c r="MXH93" s="364" t="s">
        <v>116</v>
      </c>
      <c r="MXI93" s="364" t="s">
        <v>116</v>
      </c>
      <c r="MXJ93" s="364" t="s">
        <v>116</v>
      </c>
      <c r="MXK93" s="364" t="s">
        <v>116</v>
      </c>
      <c r="MXL93" s="364" t="s">
        <v>116</v>
      </c>
      <c r="MXM93" s="364" t="s">
        <v>116</v>
      </c>
      <c r="MXN93" s="364" t="s">
        <v>116</v>
      </c>
      <c r="MXO93" s="364" t="s">
        <v>116</v>
      </c>
      <c r="MXP93" s="364" t="s">
        <v>116</v>
      </c>
      <c r="MXQ93" s="364" t="s">
        <v>116</v>
      </c>
      <c r="MXR93" s="364" t="s">
        <v>116</v>
      </c>
      <c r="MXS93" s="364" t="s">
        <v>116</v>
      </c>
      <c r="MXT93" s="364" t="s">
        <v>116</v>
      </c>
      <c r="MXU93" s="364" t="s">
        <v>116</v>
      </c>
      <c r="MXV93" s="364" t="s">
        <v>116</v>
      </c>
      <c r="MXW93" s="364" t="s">
        <v>116</v>
      </c>
      <c r="MXX93" s="364" t="s">
        <v>116</v>
      </c>
      <c r="MXY93" s="364" t="s">
        <v>116</v>
      </c>
      <c r="MXZ93" s="364" t="s">
        <v>116</v>
      </c>
      <c r="MYA93" s="364" t="s">
        <v>116</v>
      </c>
      <c r="MYB93" s="364" t="s">
        <v>116</v>
      </c>
      <c r="MYC93" s="364" t="s">
        <v>116</v>
      </c>
      <c r="MYD93" s="364" t="s">
        <v>116</v>
      </c>
      <c r="MYE93" s="364" t="s">
        <v>116</v>
      </c>
      <c r="MYF93" s="364" t="s">
        <v>116</v>
      </c>
      <c r="MYG93" s="364" t="s">
        <v>116</v>
      </c>
      <c r="MYH93" s="364" t="s">
        <v>116</v>
      </c>
      <c r="MYI93" s="364" t="s">
        <v>116</v>
      </c>
      <c r="MYJ93" s="364" t="s">
        <v>116</v>
      </c>
      <c r="MYK93" s="364" t="s">
        <v>116</v>
      </c>
      <c r="MYL93" s="364" t="s">
        <v>116</v>
      </c>
      <c r="MYM93" s="364" t="s">
        <v>116</v>
      </c>
      <c r="MYN93" s="364" t="s">
        <v>116</v>
      </c>
      <c r="MYO93" s="364" t="s">
        <v>116</v>
      </c>
      <c r="MYP93" s="364" t="s">
        <v>116</v>
      </c>
      <c r="MYQ93" s="364" t="s">
        <v>116</v>
      </c>
      <c r="MYR93" s="364" t="s">
        <v>116</v>
      </c>
      <c r="MYS93" s="364" t="s">
        <v>116</v>
      </c>
      <c r="MYT93" s="364" t="s">
        <v>116</v>
      </c>
      <c r="MYU93" s="364" t="s">
        <v>116</v>
      </c>
      <c r="MYV93" s="364" t="s">
        <v>116</v>
      </c>
      <c r="MYW93" s="364" t="s">
        <v>116</v>
      </c>
      <c r="MYX93" s="364" t="s">
        <v>116</v>
      </c>
      <c r="MYY93" s="364" t="s">
        <v>116</v>
      </c>
      <c r="MYZ93" s="364" t="s">
        <v>116</v>
      </c>
      <c r="MZA93" s="364" t="s">
        <v>116</v>
      </c>
      <c r="MZB93" s="364" t="s">
        <v>116</v>
      </c>
      <c r="MZC93" s="364" t="s">
        <v>116</v>
      </c>
      <c r="MZD93" s="364" t="s">
        <v>116</v>
      </c>
      <c r="MZE93" s="364" t="s">
        <v>116</v>
      </c>
      <c r="MZF93" s="364" t="s">
        <v>116</v>
      </c>
      <c r="MZG93" s="364" t="s">
        <v>116</v>
      </c>
      <c r="MZH93" s="364" t="s">
        <v>116</v>
      </c>
      <c r="MZI93" s="364" t="s">
        <v>116</v>
      </c>
      <c r="MZJ93" s="364" t="s">
        <v>116</v>
      </c>
      <c r="MZK93" s="364" t="s">
        <v>116</v>
      </c>
      <c r="MZL93" s="364" t="s">
        <v>116</v>
      </c>
      <c r="MZM93" s="364" t="s">
        <v>116</v>
      </c>
      <c r="MZN93" s="364" t="s">
        <v>116</v>
      </c>
      <c r="MZO93" s="364" t="s">
        <v>116</v>
      </c>
      <c r="MZP93" s="364" t="s">
        <v>116</v>
      </c>
      <c r="MZQ93" s="364" t="s">
        <v>116</v>
      </c>
      <c r="MZR93" s="364" t="s">
        <v>116</v>
      </c>
      <c r="MZS93" s="364" t="s">
        <v>116</v>
      </c>
      <c r="MZT93" s="364" t="s">
        <v>116</v>
      </c>
      <c r="MZU93" s="364" t="s">
        <v>116</v>
      </c>
      <c r="MZV93" s="364" t="s">
        <v>116</v>
      </c>
      <c r="MZW93" s="364" t="s">
        <v>116</v>
      </c>
      <c r="MZX93" s="364" t="s">
        <v>116</v>
      </c>
      <c r="MZY93" s="364" t="s">
        <v>116</v>
      </c>
      <c r="MZZ93" s="364" t="s">
        <v>116</v>
      </c>
      <c r="NAA93" s="364" t="s">
        <v>116</v>
      </c>
      <c r="NAB93" s="364" t="s">
        <v>116</v>
      </c>
      <c r="NAC93" s="364" t="s">
        <v>116</v>
      </c>
      <c r="NAD93" s="364" t="s">
        <v>116</v>
      </c>
      <c r="NAE93" s="364" t="s">
        <v>116</v>
      </c>
      <c r="NAF93" s="364" t="s">
        <v>116</v>
      </c>
      <c r="NAG93" s="364" t="s">
        <v>116</v>
      </c>
      <c r="NAH93" s="364" t="s">
        <v>116</v>
      </c>
      <c r="NAI93" s="364" t="s">
        <v>116</v>
      </c>
      <c r="NAJ93" s="364" t="s">
        <v>116</v>
      </c>
      <c r="NAK93" s="364" t="s">
        <v>116</v>
      </c>
      <c r="NAL93" s="364" t="s">
        <v>116</v>
      </c>
      <c r="NAM93" s="364" t="s">
        <v>116</v>
      </c>
      <c r="NAN93" s="364" t="s">
        <v>116</v>
      </c>
      <c r="NAO93" s="364" t="s">
        <v>116</v>
      </c>
      <c r="NAP93" s="364" t="s">
        <v>116</v>
      </c>
      <c r="NAQ93" s="364" t="s">
        <v>116</v>
      </c>
      <c r="NAR93" s="364" t="s">
        <v>116</v>
      </c>
      <c r="NAS93" s="364" t="s">
        <v>116</v>
      </c>
      <c r="NAT93" s="364" t="s">
        <v>116</v>
      </c>
      <c r="NAU93" s="364" t="s">
        <v>116</v>
      </c>
      <c r="NAV93" s="364" t="s">
        <v>116</v>
      </c>
      <c r="NAW93" s="364" t="s">
        <v>116</v>
      </c>
      <c r="NAX93" s="364" t="s">
        <v>116</v>
      </c>
      <c r="NAY93" s="364" t="s">
        <v>116</v>
      </c>
      <c r="NAZ93" s="364" t="s">
        <v>116</v>
      </c>
      <c r="NBA93" s="364" t="s">
        <v>116</v>
      </c>
      <c r="NBB93" s="364" t="s">
        <v>116</v>
      </c>
      <c r="NBC93" s="364" t="s">
        <v>116</v>
      </c>
      <c r="NBD93" s="364" t="s">
        <v>116</v>
      </c>
      <c r="NBE93" s="364" t="s">
        <v>116</v>
      </c>
      <c r="NBF93" s="364" t="s">
        <v>116</v>
      </c>
      <c r="NBG93" s="364" t="s">
        <v>116</v>
      </c>
      <c r="NBH93" s="364" t="s">
        <v>116</v>
      </c>
      <c r="NBI93" s="364" t="s">
        <v>116</v>
      </c>
      <c r="NBJ93" s="364" t="s">
        <v>116</v>
      </c>
      <c r="NBK93" s="364" t="s">
        <v>116</v>
      </c>
      <c r="NBL93" s="364" t="s">
        <v>116</v>
      </c>
      <c r="NBM93" s="364" t="s">
        <v>116</v>
      </c>
      <c r="NBN93" s="364" t="s">
        <v>116</v>
      </c>
      <c r="NBO93" s="364" t="s">
        <v>116</v>
      </c>
      <c r="NBP93" s="364" t="s">
        <v>116</v>
      </c>
      <c r="NBQ93" s="364" t="s">
        <v>116</v>
      </c>
      <c r="NBR93" s="364" t="s">
        <v>116</v>
      </c>
      <c r="NBS93" s="364" t="s">
        <v>116</v>
      </c>
      <c r="NBT93" s="364" t="s">
        <v>116</v>
      </c>
      <c r="NBU93" s="364" t="s">
        <v>116</v>
      </c>
      <c r="NBV93" s="364" t="s">
        <v>116</v>
      </c>
      <c r="NBW93" s="364" t="s">
        <v>116</v>
      </c>
      <c r="NBX93" s="364" t="s">
        <v>116</v>
      </c>
      <c r="NBY93" s="364" t="s">
        <v>116</v>
      </c>
      <c r="NBZ93" s="364" t="s">
        <v>116</v>
      </c>
      <c r="NCA93" s="364" t="s">
        <v>116</v>
      </c>
      <c r="NCB93" s="364" t="s">
        <v>116</v>
      </c>
      <c r="NCC93" s="364" t="s">
        <v>116</v>
      </c>
      <c r="NCD93" s="364" t="s">
        <v>116</v>
      </c>
      <c r="NCE93" s="364" t="s">
        <v>116</v>
      </c>
      <c r="NCF93" s="364" t="s">
        <v>116</v>
      </c>
      <c r="NCG93" s="364" t="s">
        <v>116</v>
      </c>
      <c r="NCH93" s="364" t="s">
        <v>116</v>
      </c>
      <c r="NCI93" s="364" t="s">
        <v>116</v>
      </c>
      <c r="NCJ93" s="364" t="s">
        <v>116</v>
      </c>
      <c r="NCK93" s="364" t="s">
        <v>116</v>
      </c>
      <c r="NCL93" s="364" t="s">
        <v>116</v>
      </c>
      <c r="NCM93" s="364" t="s">
        <v>116</v>
      </c>
      <c r="NCN93" s="364" t="s">
        <v>116</v>
      </c>
      <c r="NCO93" s="364" t="s">
        <v>116</v>
      </c>
      <c r="NCP93" s="364" t="s">
        <v>116</v>
      </c>
      <c r="NCQ93" s="364" t="s">
        <v>116</v>
      </c>
      <c r="NCR93" s="364" t="s">
        <v>116</v>
      </c>
      <c r="NCS93" s="364" t="s">
        <v>116</v>
      </c>
      <c r="NCT93" s="364" t="s">
        <v>116</v>
      </c>
      <c r="NCU93" s="364" t="s">
        <v>116</v>
      </c>
      <c r="NCV93" s="364" t="s">
        <v>116</v>
      </c>
      <c r="NCW93" s="364" t="s">
        <v>116</v>
      </c>
      <c r="NCX93" s="364" t="s">
        <v>116</v>
      </c>
      <c r="NCY93" s="364" t="s">
        <v>116</v>
      </c>
      <c r="NCZ93" s="364" t="s">
        <v>116</v>
      </c>
      <c r="NDA93" s="364" t="s">
        <v>116</v>
      </c>
      <c r="NDB93" s="364" t="s">
        <v>116</v>
      </c>
      <c r="NDC93" s="364" t="s">
        <v>116</v>
      </c>
      <c r="NDD93" s="364" t="s">
        <v>116</v>
      </c>
      <c r="NDE93" s="364" t="s">
        <v>116</v>
      </c>
      <c r="NDF93" s="364" t="s">
        <v>116</v>
      </c>
      <c r="NDG93" s="364" t="s">
        <v>116</v>
      </c>
      <c r="NDH93" s="364" t="s">
        <v>116</v>
      </c>
      <c r="NDI93" s="364" t="s">
        <v>116</v>
      </c>
      <c r="NDJ93" s="364" t="s">
        <v>116</v>
      </c>
      <c r="NDK93" s="364" t="s">
        <v>116</v>
      </c>
      <c r="NDL93" s="364" t="s">
        <v>116</v>
      </c>
      <c r="NDM93" s="364" t="s">
        <v>116</v>
      </c>
      <c r="NDN93" s="364" t="s">
        <v>116</v>
      </c>
      <c r="NDO93" s="364" t="s">
        <v>116</v>
      </c>
      <c r="NDP93" s="364" t="s">
        <v>116</v>
      </c>
      <c r="NDQ93" s="364" t="s">
        <v>116</v>
      </c>
      <c r="NDR93" s="364" t="s">
        <v>116</v>
      </c>
      <c r="NDS93" s="364" t="s">
        <v>116</v>
      </c>
      <c r="NDT93" s="364" t="s">
        <v>116</v>
      </c>
      <c r="NDU93" s="364" t="s">
        <v>116</v>
      </c>
      <c r="NDV93" s="364" t="s">
        <v>116</v>
      </c>
      <c r="NDW93" s="364" t="s">
        <v>116</v>
      </c>
      <c r="NDX93" s="364" t="s">
        <v>116</v>
      </c>
      <c r="NDY93" s="364" t="s">
        <v>116</v>
      </c>
      <c r="NDZ93" s="364" t="s">
        <v>116</v>
      </c>
      <c r="NEA93" s="364" t="s">
        <v>116</v>
      </c>
      <c r="NEB93" s="364" t="s">
        <v>116</v>
      </c>
      <c r="NEC93" s="364" t="s">
        <v>116</v>
      </c>
      <c r="NED93" s="364" t="s">
        <v>116</v>
      </c>
      <c r="NEE93" s="364" t="s">
        <v>116</v>
      </c>
      <c r="NEF93" s="364" t="s">
        <v>116</v>
      </c>
      <c r="NEG93" s="364" t="s">
        <v>116</v>
      </c>
      <c r="NEH93" s="364" t="s">
        <v>116</v>
      </c>
      <c r="NEI93" s="364" t="s">
        <v>116</v>
      </c>
      <c r="NEJ93" s="364" t="s">
        <v>116</v>
      </c>
      <c r="NEK93" s="364" t="s">
        <v>116</v>
      </c>
      <c r="NEL93" s="364" t="s">
        <v>116</v>
      </c>
      <c r="NEM93" s="364" t="s">
        <v>116</v>
      </c>
      <c r="NEN93" s="364" t="s">
        <v>116</v>
      </c>
      <c r="NEO93" s="364" t="s">
        <v>116</v>
      </c>
      <c r="NEP93" s="364" t="s">
        <v>116</v>
      </c>
      <c r="NEQ93" s="364" t="s">
        <v>116</v>
      </c>
      <c r="NER93" s="364" t="s">
        <v>116</v>
      </c>
      <c r="NES93" s="364" t="s">
        <v>116</v>
      </c>
      <c r="NET93" s="364" t="s">
        <v>116</v>
      </c>
      <c r="NEU93" s="364" t="s">
        <v>116</v>
      </c>
      <c r="NEV93" s="364" t="s">
        <v>116</v>
      </c>
      <c r="NEW93" s="364" t="s">
        <v>116</v>
      </c>
      <c r="NEX93" s="364" t="s">
        <v>116</v>
      </c>
      <c r="NEY93" s="364" t="s">
        <v>116</v>
      </c>
      <c r="NEZ93" s="364" t="s">
        <v>116</v>
      </c>
      <c r="NFA93" s="364" t="s">
        <v>116</v>
      </c>
      <c r="NFB93" s="364" t="s">
        <v>116</v>
      </c>
      <c r="NFC93" s="364" t="s">
        <v>116</v>
      </c>
      <c r="NFD93" s="364" t="s">
        <v>116</v>
      </c>
      <c r="NFE93" s="364" t="s">
        <v>116</v>
      </c>
      <c r="NFF93" s="364" t="s">
        <v>116</v>
      </c>
      <c r="NFG93" s="364" t="s">
        <v>116</v>
      </c>
      <c r="NFH93" s="364" t="s">
        <v>116</v>
      </c>
      <c r="NFI93" s="364" t="s">
        <v>116</v>
      </c>
      <c r="NFJ93" s="364" t="s">
        <v>116</v>
      </c>
      <c r="NFK93" s="364" t="s">
        <v>116</v>
      </c>
      <c r="NFL93" s="364" t="s">
        <v>116</v>
      </c>
      <c r="NFM93" s="364" t="s">
        <v>116</v>
      </c>
      <c r="NFN93" s="364" t="s">
        <v>116</v>
      </c>
      <c r="NFO93" s="364" t="s">
        <v>116</v>
      </c>
      <c r="NFP93" s="364" t="s">
        <v>116</v>
      </c>
      <c r="NFQ93" s="364" t="s">
        <v>116</v>
      </c>
      <c r="NFR93" s="364" t="s">
        <v>116</v>
      </c>
      <c r="NFS93" s="364" t="s">
        <v>116</v>
      </c>
      <c r="NFT93" s="364" t="s">
        <v>116</v>
      </c>
      <c r="NFU93" s="364" t="s">
        <v>116</v>
      </c>
      <c r="NFV93" s="364" t="s">
        <v>116</v>
      </c>
      <c r="NFW93" s="364" t="s">
        <v>116</v>
      </c>
      <c r="NFX93" s="364" t="s">
        <v>116</v>
      </c>
      <c r="NFY93" s="364" t="s">
        <v>116</v>
      </c>
      <c r="NFZ93" s="364" t="s">
        <v>116</v>
      </c>
      <c r="NGA93" s="364" t="s">
        <v>116</v>
      </c>
      <c r="NGB93" s="364" t="s">
        <v>116</v>
      </c>
      <c r="NGC93" s="364" t="s">
        <v>116</v>
      </c>
      <c r="NGD93" s="364" t="s">
        <v>116</v>
      </c>
      <c r="NGE93" s="364" t="s">
        <v>116</v>
      </c>
      <c r="NGF93" s="364" t="s">
        <v>116</v>
      </c>
      <c r="NGG93" s="364" t="s">
        <v>116</v>
      </c>
      <c r="NGH93" s="364" t="s">
        <v>116</v>
      </c>
      <c r="NGI93" s="364" t="s">
        <v>116</v>
      </c>
      <c r="NGJ93" s="364" t="s">
        <v>116</v>
      </c>
      <c r="NGK93" s="364" t="s">
        <v>116</v>
      </c>
      <c r="NGL93" s="364" t="s">
        <v>116</v>
      </c>
      <c r="NGM93" s="364" t="s">
        <v>116</v>
      </c>
      <c r="NGN93" s="364" t="s">
        <v>116</v>
      </c>
      <c r="NGO93" s="364" t="s">
        <v>116</v>
      </c>
      <c r="NGP93" s="364" t="s">
        <v>116</v>
      </c>
      <c r="NGQ93" s="364" t="s">
        <v>116</v>
      </c>
      <c r="NGR93" s="364" t="s">
        <v>116</v>
      </c>
      <c r="NGS93" s="364" t="s">
        <v>116</v>
      </c>
      <c r="NGT93" s="364" t="s">
        <v>116</v>
      </c>
      <c r="NGU93" s="364" t="s">
        <v>116</v>
      </c>
      <c r="NGV93" s="364" t="s">
        <v>116</v>
      </c>
      <c r="NGW93" s="364" t="s">
        <v>116</v>
      </c>
      <c r="NGX93" s="364" t="s">
        <v>116</v>
      </c>
      <c r="NGY93" s="364" t="s">
        <v>116</v>
      </c>
      <c r="NGZ93" s="364" t="s">
        <v>116</v>
      </c>
      <c r="NHA93" s="364" t="s">
        <v>116</v>
      </c>
      <c r="NHB93" s="364" t="s">
        <v>116</v>
      </c>
      <c r="NHC93" s="364" t="s">
        <v>116</v>
      </c>
      <c r="NHD93" s="364" t="s">
        <v>116</v>
      </c>
      <c r="NHE93" s="364" t="s">
        <v>116</v>
      </c>
      <c r="NHF93" s="364" t="s">
        <v>116</v>
      </c>
      <c r="NHG93" s="364" t="s">
        <v>116</v>
      </c>
      <c r="NHH93" s="364" t="s">
        <v>116</v>
      </c>
      <c r="NHI93" s="364" t="s">
        <v>116</v>
      </c>
      <c r="NHJ93" s="364" t="s">
        <v>116</v>
      </c>
      <c r="NHK93" s="364" t="s">
        <v>116</v>
      </c>
      <c r="NHL93" s="364" t="s">
        <v>116</v>
      </c>
      <c r="NHM93" s="364" t="s">
        <v>116</v>
      </c>
      <c r="NHN93" s="364" t="s">
        <v>116</v>
      </c>
      <c r="NHO93" s="364" t="s">
        <v>116</v>
      </c>
      <c r="NHP93" s="364" t="s">
        <v>116</v>
      </c>
      <c r="NHQ93" s="364" t="s">
        <v>116</v>
      </c>
      <c r="NHR93" s="364" t="s">
        <v>116</v>
      </c>
      <c r="NHS93" s="364" t="s">
        <v>116</v>
      </c>
      <c r="NHT93" s="364" t="s">
        <v>116</v>
      </c>
      <c r="NHU93" s="364" t="s">
        <v>116</v>
      </c>
      <c r="NHV93" s="364" t="s">
        <v>116</v>
      </c>
      <c r="NHW93" s="364" t="s">
        <v>116</v>
      </c>
      <c r="NHX93" s="364" t="s">
        <v>116</v>
      </c>
      <c r="NHY93" s="364" t="s">
        <v>116</v>
      </c>
      <c r="NHZ93" s="364" t="s">
        <v>116</v>
      </c>
      <c r="NIA93" s="364" t="s">
        <v>116</v>
      </c>
      <c r="NIB93" s="364" t="s">
        <v>116</v>
      </c>
      <c r="NIC93" s="364" t="s">
        <v>116</v>
      </c>
      <c r="NID93" s="364" t="s">
        <v>116</v>
      </c>
      <c r="NIE93" s="364" t="s">
        <v>116</v>
      </c>
      <c r="NIF93" s="364" t="s">
        <v>116</v>
      </c>
      <c r="NIG93" s="364" t="s">
        <v>116</v>
      </c>
      <c r="NIH93" s="364" t="s">
        <v>116</v>
      </c>
      <c r="NII93" s="364" t="s">
        <v>116</v>
      </c>
      <c r="NIJ93" s="364" t="s">
        <v>116</v>
      </c>
      <c r="NIK93" s="364" t="s">
        <v>116</v>
      </c>
      <c r="NIL93" s="364" t="s">
        <v>116</v>
      </c>
      <c r="NIM93" s="364" t="s">
        <v>116</v>
      </c>
      <c r="NIN93" s="364" t="s">
        <v>116</v>
      </c>
      <c r="NIO93" s="364" t="s">
        <v>116</v>
      </c>
      <c r="NIP93" s="364" t="s">
        <v>116</v>
      </c>
      <c r="NIQ93" s="364" t="s">
        <v>116</v>
      </c>
      <c r="NIR93" s="364" t="s">
        <v>116</v>
      </c>
      <c r="NIS93" s="364" t="s">
        <v>116</v>
      </c>
      <c r="NIT93" s="364" t="s">
        <v>116</v>
      </c>
      <c r="NIU93" s="364" t="s">
        <v>116</v>
      </c>
      <c r="NIV93" s="364" t="s">
        <v>116</v>
      </c>
      <c r="NIW93" s="364" t="s">
        <v>116</v>
      </c>
      <c r="NIX93" s="364" t="s">
        <v>116</v>
      </c>
      <c r="NIY93" s="364" t="s">
        <v>116</v>
      </c>
      <c r="NIZ93" s="364" t="s">
        <v>116</v>
      </c>
      <c r="NJA93" s="364" t="s">
        <v>116</v>
      </c>
      <c r="NJB93" s="364" t="s">
        <v>116</v>
      </c>
      <c r="NJC93" s="364" t="s">
        <v>116</v>
      </c>
      <c r="NJD93" s="364" t="s">
        <v>116</v>
      </c>
      <c r="NJE93" s="364" t="s">
        <v>116</v>
      </c>
      <c r="NJF93" s="364" t="s">
        <v>116</v>
      </c>
      <c r="NJG93" s="364" t="s">
        <v>116</v>
      </c>
      <c r="NJH93" s="364" t="s">
        <v>116</v>
      </c>
      <c r="NJI93" s="364" t="s">
        <v>116</v>
      </c>
      <c r="NJJ93" s="364" t="s">
        <v>116</v>
      </c>
      <c r="NJK93" s="364" t="s">
        <v>116</v>
      </c>
      <c r="NJL93" s="364" t="s">
        <v>116</v>
      </c>
      <c r="NJM93" s="364" t="s">
        <v>116</v>
      </c>
      <c r="NJN93" s="364" t="s">
        <v>116</v>
      </c>
      <c r="NJO93" s="364" t="s">
        <v>116</v>
      </c>
      <c r="NJP93" s="364" t="s">
        <v>116</v>
      </c>
      <c r="NJQ93" s="364" t="s">
        <v>116</v>
      </c>
      <c r="NJR93" s="364" t="s">
        <v>116</v>
      </c>
      <c r="NJS93" s="364" t="s">
        <v>116</v>
      </c>
      <c r="NJT93" s="364" t="s">
        <v>116</v>
      </c>
      <c r="NJU93" s="364" t="s">
        <v>116</v>
      </c>
      <c r="NJV93" s="364" t="s">
        <v>116</v>
      </c>
      <c r="NJW93" s="364" t="s">
        <v>116</v>
      </c>
      <c r="NJX93" s="364" t="s">
        <v>116</v>
      </c>
      <c r="NJY93" s="364" t="s">
        <v>116</v>
      </c>
      <c r="NJZ93" s="364" t="s">
        <v>116</v>
      </c>
      <c r="NKA93" s="364" t="s">
        <v>116</v>
      </c>
      <c r="NKB93" s="364" t="s">
        <v>116</v>
      </c>
      <c r="NKC93" s="364" t="s">
        <v>116</v>
      </c>
      <c r="NKD93" s="364" t="s">
        <v>116</v>
      </c>
      <c r="NKE93" s="364" t="s">
        <v>116</v>
      </c>
      <c r="NKF93" s="364" t="s">
        <v>116</v>
      </c>
      <c r="NKG93" s="364" t="s">
        <v>116</v>
      </c>
      <c r="NKH93" s="364" t="s">
        <v>116</v>
      </c>
      <c r="NKI93" s="364" t="s">
        <v>116</v>
      </c>
      <c r="NKJ93" s="364" t="s">
        <v>116</v>
      </c>
      <c r="NKK93" s="364" t="s">
        <v>116</v>
      </c>
      <c r="NKL93" s="364" t="s">
        <v>116</v>
      </c>
      <c r="NKM93" s="364" t="s">
        <v>116</v>
      </c>
      <c r="NKN93" s="364" t="s">
        <v>116</v>
      </c>
      <c r="NKO93" s="364" t="s">
        <v>116</v>
      </c>
      <c r="NKP93" s="364" t="s">
        <v>116</v>
      </c>
      <c r="NKQ93" s="364" t="s">
        <v>116</v>
      </c>
      <c r="NKR93" s="364" t="s">
        <v>116</v>
      </c>
      <c r="NKS93" s="364" t="s">
        <v>116</v>
      </c>
      <c r="NKT93" s="364" t="s">
        <v>116</v>
      </c>
      <c r="NKU93" s="364" t="s">
        <v>116</v>
      </c>
      <c r="NKV93" s="364" t="s">
        <v>116</v>
      </c>
      <c r="NKW93" s="364" t="s">
        <v>116</v>
      </c>
      <c r="NKX93" s="364" t="s">
        <v>116</v>
      </c>
      <c r="NKY93" s="364" t="s">
        <v>116</v>
      </c>
      <c r="NKZ93" s="364" t="s">
        <v>116</v>
      </c>
      <c r="NLA93" s="364" t="s">
        <v>116</v>
      </c>
      <c r="NLB93" s="364" t="s">
        <v>116</v>
      </c>
      <c r="NLC93" s="364" t="s">
        <v>116</v>
      </c>
      <c r="NLD93" s="364" t="s">
        <v>116</v>
      </c>
      <c r="NLE93" s="364" t="s">
        <v>116</v>
      </c>
      <c r="NLF93" s="364" t="s">
        <v>116</v>
      </c>
      <c r="NLG93" s="364" t="s">
        <v>116</v>
      </c>
      <c r="NLH93" s="364" t="s">
        <v>116</v>
      </c>
      <c r="NLI93" s="364" t="s">
        <v>116</v>
      </c>
      <c r="NLJ93" s="364" t="s">
        <v>116</v>
      </c>
      <c r="NLK93" s="364" t="s">
        <v>116</v>
      </c>
      <c r="NLL93" s="364" t="s">
        <v>116</v>
      </c>
      <c r="NLM93" s="364" t="s">
        <v>116</v>
      </c>
      <c r="NLN93" s="364" t="s">
        <v>116</v>
      </c>
      <c r="NLO93" s="364" t="s">
        <v>116</v>
      </c>
      <c r="NLP93" s="364" t="s">
        <v>116</v>
      </c>
      <c r="NLQ93" s="364" t="s">
        <v>116</v>
      </c>
      <c r="NLR93" s="364" t="s">
        <v>116</v>
      </c>
      <c r="NLS93" s="364" t="s">
        <v>116</v>
      </c>
      <c r="NLT93" s="364" t="s">
        <v>116</v>
      </c>
      <c r="NLU93" s="364" t="s">
        <v>116</v>
      </c>
      <c r="NLV93" s="364" t="s">
        <v>116</v>
      </c>
      <c r="NLW93" s="364" t="s">
        <v>116</v>
      </c>
      <c r="NLX93" s="364" t="s">
        <v>116</v>
      </c>
      <c r="NLY93" s="364" t="s">
        <v>116</v>
      </c>
      <c r="NLZ93" s="364" t="s">
        <v>116</v>
      </c>
      <c r="NMA93" s="364" t="s">
        <v>116</v>
      </c>
      <c r="NMB93" s="364" t="s">
        <v>116</v>
      </c>
      <c r="NMC93" s="364" t="s">
        <v>116</v>
      </c>
      <c r="NMD93" s="364" t="s">
        <v>116</v>
      </c>
      <c r="NME93" s="364" t="s">
        <v>116</v>
      </c>
      <c r="NMF93" s="364" t="s">
        <v>116</v>
      </c>
      <c r="NMG93" s="364" t="s">
        <v>116</v>
      </c>
      <c r="NMH93" s="364" t="s">
        <v>116</v>
      </c>
      <c r="NMI93" s="364" t="s">
        <v>116</v>
      </c>
      <c r="NMJ93" s="364" t="s">
        <v>116</v>
      </c>
      <c r="NMK93" s="364" t="s">
        <v>116</v>
      </c>
      <c r="NML93" s="364" t="s">
        <v>116</v>
      </c>
      <c r="NMM93" s="364" t="s">
        <v>116</v>
      </c>
      <c r="NMN93" s="364" t="s">
        <v>116</v>
      </c>
      <c r="NMO93" s="364" t="s">
        <v>116</v>
      </c>
      <c r="NMP93" s="364" t="s">
        <v>116</v>
      </c>
      <c r="NMQ93" s="364" t="s">
        <v>116</v>
      </c>
      <c r="NMR93" s="364" t="s">
        <v>116</v>
      </c>
      <c r="NMS93" s="364" t="s">
        <v>116</v>
      </c>
      <c r="NMT93" s="364" t="s">
        <v>116</v>
      </c>
      <c r="NMU93" s="364" t="s">
        <v>116</v>
      </c>
      <c r="NMV93" s="364" t="s">
        <v>116</v>
      </c>
      <c r="NMW93" s="364" t="s">
        <v>116</v>
      </c>
      <c r="NMX93" s="364" t="s">
        <v>116</v>
      </c>
      <c r="NMY93" s="364" t="s">
        <v>116</v>
      </c>
      <c r="NMZ93" s="364" t="s">
        <v>116</v>
      </c>
      <c r="NNA93" s="364" t="s">
        <v>116</v>
      </c>
      <c r="NNB93" s="364" t="s">
        <v>116</v>
      </c>
      <c r="NNC93" s="364" t="s">
        <v>116</v>
      </c>
      <c r="NND93" s="364" t="s">
        <v>116</v>
      </c>
      <c r="NNE93" s="364" t="s">
        <v>116</v>
      </c>
      <c r="NNF93" s="364" t="s">
        <v>116</v>
      </c>
      <c r="NNG93" s="364" t="s">
        <v>116</v>
      </c>
      <c r="NNH93" s="364" t="s">
        <v>116</v>
      </c>
      <c r="NNI93" s="364" t="s">
        <v>116</v>
      </c>
      <c r="NNJ93" s="364" t="s">
        <v>116</v>
      </c>
      <c r="NNK93" s="364" t="s">
        <v>116</v>
      </c>
      <c r="NNL93" s="364" t="s">
        <v>116</v>
      </c>
      <c r="NNM93" s="364" t="s">
        <v>116</v>
      </c>
      <c r="NNN93" s="364" t="s">
        <v>116</v>
      </c>
      <c r="NNO93" s="364" t="s">
        <v>116</v>
      </c>
      <c r="NNP93" s="364" t="s">
        <v>116</v>
      </c>
      <c r="NNQ93" s="364" t="s">
        <v>116</v>
      </c>
      <c r="NNR93" s="364" t="s">
        <v>116</v>
      </c>
      <c r="NNS93" s="364" t="s">
        <v>116</v>
      </c>
      <c r="NNT93" s="364" t="s">
        <v>116</v>
      </c>
      <c r="NNU93" s="364" t="s">
        <v>116</v>
      </c>
      <c r="NNV93" s="364" t="s">
        <v>116</v>
      </c>
      <c r="NNW93" s="364" t="s">
        <v>116</v>
      </c>
      <c r="NNX93" s="364" t="s">
        <v>116</v>
      </c>
      <c r="NNY93" s="364" t="s">
        <v>116</v>
      </c>
      <c r="NNZ93" s="364" t="s">
        <v>116</v>
      </c>
      <c r="NOA93" s="364" t="s">
        <v>116</v>
      </c>
      <c r="NOB93" s="364" t="s">
        <v>116</v>
      </c>
      <c r="NOC93" s="364" t="s">
        <v>116</v>
      </c>
      <c r="NOD93" s="364" t="s">
        <v>116</v>
      </c>
      <c r="NOE93" s="364" t="s">
        <v>116</v>
      </c>
      <c r="NOF93" s="364" t="s">
        <v>116</v>
      </c>
      <c r="NOG93" s="364" t="s">
        <v>116</v>
      </c>
      <c r="NOH93" s="364" t="s">
        <v>116</v>
      </c>
      <c r="NOI93" s="364" t="s">
        <v>116</v>
      </c>
      <c r="NOJ93" s="364" t="s">
        <v>116</v>
      </c>
      <c r="NOK93" s="364" t="s">
        <v>116</v>
      </c>
      <c r="NOL93" s="364" t="s">
        <v>116</v>
      </c>
      <c r="NOM93" s="364" t="s">
        <v>116</v>
      </c>
      <c r="NON93" s="364" t="s">
        <v>116</v>
      </c>
      <c r="NOO93" s="364" t="s">
        <v>116</v>
      </c>
      <c r="NOP93" s="364" t="s">
        <v>116</v>
      </c>
      <c r="NOQ93" s="364" t="s">
        <v>116</v>
      </c>
      <c r="NOR93" s="364" t="s">
        <v>116</v>
      </c>
      <c r="NOS93" s="364" t="s">
        <v>116</v>
      </c>
      <c r="NOT93" s="364" t="s">
        <v>116</v>
      </c>
      <c r="NOU93" s="364" t="s">
        <v>116</v>
      </c>
      <c r="NOV93" s="364" t="s">
        <v>116</v>
      </c>
      <c r="NOW93" s="364" t="s">
        <v>116</v>
      </c>
      <c r="NOX93" s="364" t="s">
        <v>116</v>
      </c>
      <c r="NOY93" s="364" t="s">
        <v>116</v>
      </c>
      <c r="NOZ93" s="364" t="s">
        <v>116</v>
      </c>
      <c r="NPA93" s="364" t="s">
        <v>116</v>
      </c>
      <c r="NPB93" s="364" t="s">
        <v>116</v>
      </c>
      <c r="NPC93" s="364" t="s">
        <v>116</v>
      </c>
      <c r="NPD93" s="364" t="s">
        <v>116</v>
      </c>
      <c r="NPE93" s="364" t="s">
        <v>116</v>
      </c>
      <c r="NPF93" s="364" t="s">
        <v>116</v>
      </c>
      <c r="NPG93" s="364" t="s">
        <v>116</v>
      </c>
      <c r="NPH93" s="364" t="s">
        <v>116</v>
      </c>
      <c r="NPI93" s="364" t="s">
        <v>116</v>
      </c>
      <c r="NPJ93" s="364" t="s">
        <v>116</v>
      </c>
      <c r="NPK93" s="364" t="s">
        <v>116</v>
      </c>
      <c r="NPL93" s="364" t="s">
        <v>116</v>
      </c>
      <c r="NPM93" s="364" t="s">
        <v>116</v>
      </c>
      <c r="NPN93" s="364" t="s">
        <v>116</v>
      </c>
      <c r="NPO93" s="364" t="s">
        <v>116</v>
      </c>
      <c r="NPP93" s="364" t="s">
        <v>116</v>
      </c>
      <c r="NPQ93" s="364" t="s">
        <v>116</v>
      </c>
      <c r="NPR93" s="364" t="s">
        <v>116</v>
      </c>
      <c r="NPS93" s="364" t="s">
        <v>116</v>
      </c>
      <c r="NPT93" s="364" t="s">
        <v>116</v>
      </c>
      <c r="NPU93" s="364" t="s">
        <v>116</v>
      </c>
      <c r="NPV93" s="364" t="s">
        <v>116</v>
      </c>
      <c r="NPW93" s="364" t="s">
        <v>116</v>
      </c>
      <c r="NPX93" s="364" t="s">
        <v>116</v>
      </c>
      <c r="NPY93" s="364" t="s">
        <v>116</v>
      </c>
      <c r="NPZ93" s="364" t="s">
        <v>116</v>
      </c>
      <c r="NQA93" s="364" t="s">
        <v>116</v>
      </c>
      <c r="NQB93" s="364" t="s">
        <v>116</v>
      </c>
      <c r="NQC93" s="364" t="s">
        <v>116</v>
      </c>
      <c r="NQD93" s="364" t="s">
        <v>116</v>
      </c>
      <c r="NQE93" s="364" t="s">
        <v>116</v>
      </c>
      <c r="NQF93" s="364" t="s">
        <v>116</v>
      </c>
      <c r="NQG93" s="364" t="s">
        <v>116</v>
      </c>
      <c r="NQH93" s="364" t="s">
        <v>116</v>
      </c>
      <c r="NQI93" s="364" t="s">
        <v>116</v>
      </c>
      <c r="NQJ93" s="364" t="s">
        <v>116</v>
      </c>
      <c r="NQK93" s="364" t="s">
        <v>116</v>
      </c>
      <c r="NQL93" s="364" t="s">
        <v>116</v>
      </c>
      <c r="NQM93" s="364" t="s">
        <v>116</v>
      </c>
      <c r="NQN93" s="364" t="s">
        <v>116</v>
      </c>
      <c r="NQO93" s="364" t="s">
        <v>116</v>
      </c>
      <c r="NQP93" s="364" t="s">
        <v>116</v>
      </c>
      <c r="NQQ93" s="364" t="s">
        <v>116</v>
      </c>
      <c r="NQR93" s="364" t="s">
        <v>116</v>
      </c>
      <c r="NQS93" s="364" t="s">
        <v>116</v>
      </c>
      <c r="NQT93" s="364" t="s">
        <v>116</v>
      </c>
      <c r="NQU93" s="364" t="s">
        <v>116</v>
      </c>
      <c r="NQV93" s="364" t="s">
        <v>116</v>
      </c>
      <c r="NQW93" s="364" t="s">
        <v>116</v>
      </c>
      <c r="NQX93" s="364" t="s">
        <v>116</v>
      </c>
      <c r="NQY93" s="364" t="s">
        <v>116</v>
      </c>
      <c r="NQZ93" s="364" t="s">
        <v>116</v>
      </c>
      <c r="NRA93" s="364" t="s">
        <v>116</v>
      </c>
      <c r="NRB93" s="364" t="s">
        <v>116</v>
      </c>
      <c r="NRC93" s="364" t="s">
        <v>116</v>
      </c>
      <c r="NRD93" s="364" t="s">
        <v>116</v>
      </c>
      <c r="NRE93" s="364" t="s">
        <v>116</v>
      </c>
      <c r="NRF93" s="364" t="s">
        <v>116</v>
      </c>
      <c r="NRG93" s="364" t="s">
        <v>116</v>
      </c>
      <c r="NRH93" s="364" t="s">
        <v>116</v>
      </c>
      <c r="NRI93" s="364" t="s">
        <v>116</v>
      </c>
      <c r="NRJ93" s="364" t="s">
        <v>116</v>
      </c>
      <c r="NRK93" s="364" t="s">
        <v>116</v>
      </c>
      <c r="NRL93" s="364" t="s">
        <v>116</v>
      </c>
      <c r="NRM93" s="364" t="s">
        <v>116</v>
      </c>
      <c r="NRN93" s="364" t="s">
        <v>116</v>
      </c>
      <c r="NRO93" s="364" t="s">
        <v>116</v>
      </c>
      <c r="NRP93" s="364" t="s">
        <v>116</v>
      </c>
      <c r="NRQ93" s="364" t="s">
        <v>116</v>
      </c>
      <c r="NRR93" s="364" t="s">
        <v>116</v>
      </c>
      <c r="NRS93" s="364" t="s">
        <v>116</v>
      </c>
      <c r="NRT93" s="364" t="s">
        <v>116</v>
      </c>
      <c r="NRU93" s="364" t="s">
        <v>116</v>
      </c>
      <c r="NRV93" s="364" t="s">
        <v>116</v>
      </c>
      <c r="NRW93" s="364" t="s">
        <v>116</v>
      </c>
      <c r="NRX93" s="364" t="s">
        <v>116</v>
      </c>
      <c r="NRY93" s="364" t="s">
        <v>116</v>
      </c>
      <c r="NRZ93" s="364" t="s">
        <v>116</v>
      </c>
      <c r="NSA93" s="364" t="s">
        <v>116</v>
      </c>
      <c r="NSB93" s="364" t="s">
        <v>116</v>
      </c>
      <c r="NSC93" s="364" t="s">
        <v>116</v>
      </c>
      <c r="NSD93" s="364" t="s">
        <v>116</v>
      </c>
      <c r="NSE93" s="364" t="s">
        <v>116</v>
      </c>
      <c r="NSF93" s="364" t="s">
        <v>116</v>
      </c>
      <c r="NSG93" s="364" t="s">
        <v>116</v>
      </c>
      <c r="NSH93" s="364" t="s">
        <v>116</v>
      </c>
      <c r="NSI93" s="364" t="s">
        <v>116</v>
      </c>
      <c r="NSJ93" s="364" t="s">
        <v>116</v>
      </c>
      <c r="NSK93" s="364" t="s">
        <v>116</v>
      </c>
      <c r="NSL93" s="364" t="s">
        <v>116</v>
      </c>
      <c r="NSM93" s="364" t="s">
        <v>116</v>
      </c>
      <c r="NSN93" s="364" t="s">
        <v>116</v>
      </c>
      <c r="NSO93" s="364" t="s">
        <v>116</v>
      </c>
      <c r="NSP93" s="364" t="s">
        <v>116</v>
      </c>
      <c r="NSQ93" s="364" t="s">
        <v>116</v>
      </c>
      <c r="NSR93" s="364" t="s">
        <v>116</v>
      </c>
      <c r="NSS93" s="364" t="s">
        <v>116</v>
      </c>
      <c r="NST93" s="364" t="s">
        <v>116</v>
      </c>
      <c r="NSU93" s="364" t="s">
        <v>116</v>
      </c>
      <c r="NSV93" s="364" t="s">
        <v>116</v>
      </c>
      <c r="NSW93" s="364" t="s">
        <v>116</v>
      </c>
      <c r="NSX93" s="364" t="s">
        <v>116</v>
      </c>
      <c r="NSY93" s="364" t="s">
        <v>116</v>
      </c>
      <c r="NSZ93" s="364" t="s">
        <v>116</v>
      </c>
      <c r="NTA93" s="364" t="s">
        <v>116</v>
      </c>
      <c r="NTB93" s="364" t="s">
        <v>116</v>
      </c>
      <c r="NTC93" s="364" t="s">
        <v>116</v>
      </c>
      <c r="NTD93" s="364" t="s">
        <v>116</v>
      </c>
      <c r="NTE93" s="364" t="s">
        <v>116</v>
      </c>
      <c r="NTF93" s="364" t="s">
        <v>116</v>
      </c>
      <c r="NTG93" s="364" t="s">
        <v>116</v>
      </c>
      <c r="NTH93" s="364" t="s">
        <v>116</v>
      </c>
      <c r="NTI93" s="364" t="s">
        <v>116</v>
      </c>
      <c r="NTJ93" s="364" t="s">
        <v>116</v>
      </c>
      <c r="NTK93" s="364" t="s">
        <v>116</v>
      </c>
      <c r="NTL93" s="364" t="s">
        <v>116</v>
      </c>
      <c r="NTM93" s="364" t="s">
        <v>116</v>
      </c>
      <c r="NTN93" s="364" t="s">
        <v>116</v>
      </c>
      <c r="NTO93" s="364" t="s">
        <v>116</v>
      </c>
      <c r="NTP93" s="364" t="s">
        <v>116</v>
      </c>
      <c r="NTQ93" s="364" t="s">
        <v>116</v>
      </c>
      <c r="NTR93" s="364" t="s">
        <v>116</v>
      </c>
      <c r="NTS93" s="364" t="s">
        <v>116</v>
      </c>
      <c r="NTT93" s="364" t="s">
        <v>116</v>
      </c>
      <c r="NTU93" s="364" t="s">
        <v>116</v>
      </c>
      <c r="NTV93" s="364" t="s">
        <v>116</v>
      </c>
      <c r="NTW93" s="364" t="s">
        <v>116</v>
      </c>
      <c r="NTX93" s="364" t="s">
        <v>116</v>
      </c>
      <c r="NTY93" s="364" t="s">
        <v>116</v>
      </c>
      <c r="NTZ93" s="364" t="s">
        <v>116</v>
      </c>
      <c r="NUA93" s="364" t="s">
        <v>116</v>
      </c>
      <c r="NUB93" s="364" t="s">
        <v>116</v>
      </c>
      <c r="NUC93" s="364" t="s">
        <v>116</v>
      </c>
      <c r="NUD93" s="364" t="s">
        <v>116</v>
      </c>
      <c r="NUE93" s="364" t="s">
        <v>116</v>
      </c>
      <c r="NUF93" s="364" t="s">
        <v>116</v>
      </c>
      <c r="NUG93" s="364" t="s">
        <v>116</v>
      </c>
      <c r="NUH93" s="364" t="s">
        <v>116</v>
      </c>
      <c r="NUI93" s="364" t="s">
        <v>116</v>
      </c>
      <c r="NUJ93" s="364" t="s">
        <v>116</v>
      </c>
      <c r="NUK93" s="364" t="s">
        <v>116</v>
      </c>
      <c r="NUL93" s="364" t="s">
        <v>116</v>
      </c>
      <c r="NUM93" s="364" t="s">
        <v>116</v>
      </c>
      <c r="NUN93" s="364" t="s">
        <v>116</v>
      </c>
      <c r="NUO93" s="364" t="s">
        <v>116</v>
      </c>
      <c r="NUP93" s="364" t="s">
        <v>116</v>
      </c>
      <c r="NUQ93" s="364" t="s">
        <v>116</v>
      </c>
      <c r="NUR93" s="364" t="s">
        <v>116</v>
      </c>
      <c r="NUS93" s="364" t="s">
        <v>116</v>
      </c>
      <c r="NUT93" s="364" t="s">
        <v>116</v>
      </c>
      <c r="NUU93" s="364" t="s">
        <v>116</v>
      </c>
      <c r="NUV93" s="364" t="s">
        <v>116</v>
      </c>
      <c r="NUW93" s="364" t="s">
        <v>116</v>
      </c>
      <c r="NUX93" s="364" t="s">
        <v>116</v>
      </c>
      <c r="NUY93" s="364" t="s">
        <v>116</v>
      </c>
      <c r="NUZ93" s="364" t="s">
        <v>116</v>
      </c>
      <c r="NVA93" s="364" t="s">
        <v>116</v>
      </c>
      <c r="NVB93" s="364" t="s">
        <v>116</v>
      </c>
      <c r="NVC93" s="364" t="s">
        <v>116</v>
      </c>
      <c r="NVD93" s="364" t="s">
        <v>116</v>
      </c>
      <c r="NVE93" s="364" t="s">
        <v>116</v>
      </c>
      <c r="NVF93" s="364" t="s">
        <v>116</v>
      </c>
      <c r="NVG93" s="364" t="s">
        <v>116</v>
      </c>
      <c r="NVH93" s="364" t="s">
        <v>116</v>
      </c>
      <c r="NVI93" s="364" t="s">
        <v>116</v>
      </c>
      <c r="NVJ93" s="364" t="s">
        <v>116</v>
      </c>
      <c r="NVK93" s="364" t="s">
        <v>116</v>
      </c>
      <c r="NVL93" s="364" t="s">
        <v>116</v>
      </c>
      <c r="NVM93" s="364" t="s">
        <v>116</v>
      </c>
      <c r="NVN93" s="364" t="s">
        <v>116</v>
      </c>
      <c r="NVO93" s="364" t="s">
        <v>116</v>
      </c>
      <c r="NVP93" s="364" t="s">
        <v>116</v>
      </c>
      <c r="NVQ93" s="364" t="s">
        <v>116</v>
      </c>
      <c r="NVR93" s="364" t="s">
        <v>116</v>
      </c>
      <c r="NVS93" s="364" t="s">
        <v>116</v>
      </c>
      <c r="NVT93" s="364" t="s">
        <v>116</v>
      </c>
      <c r="NVU93" s="364" t="s">
        <v>116</v>
      </c>
      <c r="NVV93" s="364" t="s">
        <v>116</v>
      </c>
      <c r="NVW93" s="364" t="s">
        <v>116</v>
      </c>
      <c r="NVX93" s="364" t="s">
        <v>116</v>
      </c>
      <c r="NVY93" s="364" t="s">
        <v>116</v>
      </c>
      <c r="NVZ93" s="364" t="s">
        <v>116</v>
      </c>
      <c r="NWA93" s="364" t="s">
        <v>116</v>
      </c>
      <c r="NWB93" s="364" t="s">
        <v>116</v>
      </c>
      <c r="NWC93" s="364" t="s">
        <v>116</v>
      </c>
      <c r="NWD93" s="364" t="s">
        <v>116</v>
      </c>
      <c r="NWE93" s="364" t="s">
        <v>116</v>
      </c>
      <c r="NWF93" s="364" t="s">
        <v>116</v>
      </c>
      <c r="NWG93" s="364" t="s">
        <v>116</v>
      </c>
      <c r="NWH93" s="364" t="s">
        <v>116</v>
      </c>
      <c r="NWI93" s="364" t="s">
        <v>116</v>
      </c>
      <c r="NWJ93" s="364" t="s">
        <v>116</v>
      </c>
      <c r="NWK93" s="364" t="s">
        <v>116</v>
      </c>
      <c r="NWL93" s="364" t="s">
        <v>116</v>
      </c>
      <c r="NWM93" s="364" t="s">
        <v>116</v>
      </c>
      <c r="NWN93" s="364" t="s">
        <v>116</v>
      </c>
      <c r="NWO93" s="364" t="s">
        <v>116</v>
      </c>
      <c r="NWP93" s="364" t="s">
        <v>116</v>
      </c>
      <c r="NWQ93" s="364" t="s">
        <v>116</v>
      </c>
      <c r="NWR93" s="364" t="s">
        <v>116</v>
      </c>
      <c r="NWS93" s="364" t="s">
        <v>116</v>
      </c>
      <c r="NWT93" s="364" t="s">
        <v>116</v>
      </c>
      <c r="NWU93" s="364" t="s">
        <v>116</v>
      </c>
      <c r="NWV93" s="364" t="s">
        <v>116</v>
      </c>
      <c r="NWW93" s="364" t="s">
        <v>116</v>
      </c>
      <c r="NWX93" s="364" t="s">
        <v>116</v>
      </c>
      <c r="NWY93" s="364" t="s">
        <v>116</v>
      </c>
      <c r="NWZ93" s="364" t="s">
        <v>116</v>
      </c>
      <c r="NXA93" s="364" t="s">
        <v>116</v>
      </c>
      <c r="NXB93" s="364" t="s">
        <v>116</v>
      </c>
      <c r="NXC93" s="364" t="s">
        <v>116</v>
      </c>
      <c r="NXD93" s="364" t="s">
        <v>116</v>
      </c>
      <c r="NXE93" s="364" t="s">
        <v>116</v>
      </c>
      <c r="NXF93" s="364" t="s">
        <v>116</v>
      </c>
      <c r="NXG93" s="364" t="s">
        <v>116</v>
      </c>
      <c r="NXH93" s="364" t="s">
        <v>116</v>
      </c>
      <c r="NXI93" s="364" t="s">
        <v>116</v>
      </c>
      <c r="NXJ93" s="364" t="s">
        <v>116</v>
      </c>
      <c r="NXK93" s="364" t="s">
        <v>116</v>
      </c>
      <c r="NXL93" s="364" t="s">
        <v>116</v>
      </c>
      <c r="NXM93" s="364" t="s">
        <v>116</v>
      </c>
      <c r="NXN93" s="364" t="s">
        <v>116</v>
      </c>
      <c r="NXO93" s="364" t="s">
        <v>116</v>
      </c>
      <c r="NXP93" s="364" t="s">
        <v>116</v>
      </c>
      <c r="NXQ93" s="364" t="s">
        <v>116</v>
      </c>
      <c r="NXR93" s="364" t="s">
        <v>116</v>
      </c>
      <c r="NXS93" s="364" t="s">
        <v>116</v>
      </c>
      <c r="NXT93" s="364" t="s">
        <v>116</v>
      </c>
      <c r="NXU93" s="364" t="s">
        <v>116</v>
      </c>
      <c r="NXV93" s="364" t="s">
        <v>116</v>
      </c>
      <c r="NXW93" s="364" t="s">
        <v>116</v>
      </c>
      <c r="NXX93" s="364" t="s">
        <v>116</v>
      </c>
      <c r="NXY93" s="364" t="s">
        <v>116</v>
      </c>
      <c r="NXZ93" s="364" t="s">
        <v>116</v>
      </c>
      <c r="NYA93" s="364" t="s">
        <v>116</v>
      </c>
      <c r="NYB93" s="364" t="s">
        <v>116</v>
      </c>
      <c r="NYC93" s="364" t="s">
        <v>116</v>
      </c>
      <c r="NYD93" s="364" t="s">
        <v>116</v>
      </c>
      <c r="NYE93" s="364" t="s">
        <v>116</v>
      </c>
      <c r="NYF93" s="364" t="s">
        <v>116</v>
      </c>
      <c r="NYG93" s="364" t="s">
        <v>116</v>
      </c>
      <c r="NYH93" s="364" t="s">
        <v>116</v>
      </c>
      <c r="NYI93" s="364" t="s">
        <v>116</v>
      </c>
      <c r="NYJ93" s="364" t="s">
        <v>116</v>
      </c>
      <c r="NYK93" s="364" t="s">
        <v>116</v>
      </c>
      <c r="NYL93" s="364" t="s">
        <v>116</v>
      </c>
      <c r="NYM93" s="364" t="s">
        <v>116</v>
      </c>
      <c r="NYN93" s="364" t="s">
        <v>116</v>
      </c>
      <c r="NYO93" s="364" t="s">
        <v>116</v>
      </c>
      <c r="NYP93" s="364" t="s">
        <v>116</v>
      </c>
      <c r="NYQ93" s="364" t="s">
        <v>116</v>
      </c>
      <c r="NYR93" s="364" t="s">
        <v>116</v>
      </c>
      <c r="NYS93" s="364" t="s">
        <v>116</v>
      </c>
      <c r="NYT93" s="364" t="s">
        <v>116</v>
      </c>
      <c r="NYU93" s="364" t="s">
        <v>116</v>
      </c>
      <c r="NYV93" s="364" t="s">
        <v>116</v>
      </c>
      <c r="NYW93" s="364" t="s">
        <v>116</v>
      </c>
      <c r="NYX93" s="364" t="s">
        <v>116</v>
      </c>
      <c r="NYY93" s="364" t="s">
        <v>116</v>
      </c>
      <c r="NYZ93" s="364" t="s">
        <v>116</v>
      </c>
      <c r="NZA93" s="364" t="s">
        <v>116</v>
      </c>
      <c r="NZB93" s="364" t="s">
        <v>116</v>
      </c>
      <c r="NZC93" s="364" t="s">
        <v>116</v>
      </c>
      <c r="NZD93" s="364" t="s">
        <v>116</v>
      </c>
      <c r="NZE93" s="364" t="s">
        <v>116</v>
      </c>
      <c r="NZF93" s="364" t="s">
        <v>116</v>
      </c>
      <c r="NZG93" s="364" t="s">
        <v>116</v>
      </c>
      <c r="NZH93" s="364" t="s">
        <v>116</v>
      </c>
      <c r="NZI93" s="364" t="s">
        <v>116</v>
      </c>
      <c r="NZJ93" s="364" t="s">
        <v>116</v>
      </c>
      <c r="NZK93" s="364" t="s">
        <v>116</v>
      </c>
      <c r="NZL93" s="364" t="s">
        <v>116</v>
      </c>
      <c r="NZM93" s="364" t="s">
        <v>116</v>
      </c>
      <c r="NZN93" s="364" t="s">
        <v>116</v>
      </c>
      <c r="NZO93" s="364" t="s">
        <v>116</v>
      </c>
      <c r="NZP93" s="364" t="s">
        <v>116</v>
      </c>
      <c r="NZQ93" s="364" t="s">
        <v>116</v>
      </c>
      <c r="NZR93" s="364" t="s">
        <v>116</v>
      </c>
      <c r="NZS93" s="364" t="s">
        <v>116</v>
      </c>
      <c r="NZT93" s="364" t="s">
        <v>116</v>
      </c>
      <c r="NZU93" s="364" t="s">
        <v>116</v>
      </c>
      <c r="NZV93" s="364" t="s">
        <v>116</v>
      </c>
      <c r="NZW93" s="364" t="s">
        <v>116</v>
      </c>
      <c r="NZX93" s="364" t="s">
        <v>116</v>
      </c>
      <c r="NZY93" s="364" t="s">
        <v>116</v>
      </c>
      <c r="NZZ93" s="364" t="s">
        <v>116</v>
      </c>
      <c r="OAA93" s="364" t="s">
        <v>116</v>
      </c>
      <c r="OAB93" s="364" t="s">
        <v>116</v>
      </c>
      <c r="OAC93" s="364" t="s">
        <v>116</v>
      </c>
      <c r="OAD93" s="364" t="s">
        <v>116</v>
      </c>
      <c r="OAE93" s="364" t="s">
        <v>116</v>
      </c>
      <c r="OAF93" s="364" t="s">
        <v>116</v>
      </c>
      <c r="OAG93" s="364" t="s">
        <v>116</v>
      </c>
      <c r="OAH93" s="364" t="s">
        <v>116</v>
      </c>
      <c r="OAI93" s="364" t="s">
        <v>116</v>
      </c>
      <c r="OAJ93" s="364" t="s">
        <v>116</v>
      </c>
      <c r="OAK93" s="364" t="s">
        <v>116</v>
      </c>
      <c r="OAL93" s="364" t="s">
        <v>116</v>
      </c>
      <c r="OAM93" s="364" t="s">
        <v>116</v>
      </c>
      <c r="OAN93" s="364" t="s">
        <v>116</v>
      </c>
      <c r="OAO93" s="364" t="s">
        <v>116</v>
      </c>
      <c r="OAP93" s="364" t="s">
        <v>116</v>
      </c>
      <c r="OAQ93" s="364" t="s">
        <v>116</v>
      </c>
      <c r="OAR93" s="364" t="s">
        <v>116</v>
      </c>
      <c r="OAS93" s="364" t="s">
        <v>116</v>
      </c>
      <c r="OAT93" s="364" t="s">
        <v>116</v>
      </c>
      <c r="OAU93" s="364" t="s">
        <v>116</v>
      </c>
      <c r="OAV93" s="364" t="s">
        <v>116</v>
      </c>
      <c r="OAW93" s="364" t="s">
        <v>116</v>
      </c>
      <c r="OAX93" s="364" t="s">
        <v>116</v>
      </c>
      <c r="OAY93" s="364" t="s">
        <v>116</v>
      </c>
      <c r="OAZ93" s="364" t="s">
        <v>116</v>
      </c>
      <c r="OBA93" s="364" t="s">
        <v>116</v>
      </c>
      <c r="OBB93" s="364" t="s">
        <v>116</v>
      </c>
      <c r="OBC93" s="364" t="s">
        <v>116</v>
      </c>
      <c r="OBD93" s="364" t="s">
        <v>116</v>
      </c>
      <c r="OBE93" s="364" t="s">
        <v>116</v>
      </c>
      <c r="OBF93" s="364" t="s">
        <v>116</v>
      </c>
      <c r="OBG93" s="364" t="s">
        <v>116</v>
      </c>
      <c r="OBH93" s="364" t="s">
        <v>116</v>
      </c>
      <c r="OBI93" s="364" t="s">
        <v>116</v>
      </c>
      <c r="OBJ93" s="364" t="s">
        <v>116</v>
      </c>
      <c r="OBK93" s="364" t="s">
        <v>116</v>
      </c>
      <c r="OBL93" s="364" t="s">
        <v>116</v>
      </c>
      <c r="OBM93" s="364" t="s">
        <v>116</v>
      </c>
      <c r="OBN93" s="364" t="s">
        <v>116</v>
      </c>
      <c r="OBO93" s="364" t="s">
        <v>116</v>
      </c>
      <c r="OBP93" s="364" t="s">
        <v>116</v>
      </c>
      <c r="OBQ93" s="364" t="s">
        <v>116</v>
      </c>
      <c r="OBR93" s="364" t="s">
        <v>116</v>
      </c>
      <c r="OBS93" s="364" t="s">
        <v>116</v>
      </c>
      <c r="OBT93" s="364" t="s">
        <v>116</v>
      </c>
      <c r="OBU93" s="364" t="s">
        <v>116</v>
      </c>
      <c r="OBV93" s="364" t="s">
        <v>116</v>
      </c>
      <c r="OBW93" s="364" t="s">
        <v>116</v>
      </c>
      <c r="OBX93" s="364" t="s">
        <v>116</v>
      </c>
      <c r="OBY93" s="364" t="s">
        <v>116</v>
      </c>
      <c r="OBZ93" s="364" t="s">
        <v>116</v>
      </c>
      <c r="OCA93" s="364" t="s">
        <v>116</v>
      </c>
      <c r="OCB93" s="364" t="s">
        <v>116</v>
      </c>
      <c r="OCC93" s="364" t="s">
        <v>116</v>
      </c>
      <c r="OCD93" s="364" t="s">
        <v>116</v>
      </c>
      <c r="OCE93" s="364" t="s">
        <v>116</v>
      </c>
      <c r="OCF93" s="364" t="s">
        <v>116</v>
      </c>
      <c r="OCG93" s="364" t="s">
        <v>116</v>
      </c>
      <c r="OCH93" s="364" t="s">
        <v>116</v>
      </c>
      <c r="OCI93" s="364" t="s">
        <v>116</v>
      </c>
      <c r="OCJ93" s="364" t="s">
        <v>116</v>
      </c>
      <c r="OCK93" s="364" t="s">
        <v>116</v>
      </c>
      <c r="OCL93" s="364" t="s">
        <v>116</v>
      </c>
      <c r="OCM93" s="364" t="s">
        <v>116</v>
      </c>
      <c r="OCN93" s="364" t="s">
        <v>116</v>
      </c>
      <c r="OCO93" s="364" t="s">
        <v>116</v>
      </c>
      <c r="OCP93" s="364" t="s">
        <v>116</v>
      </c>
      <c r="OCQ93" s="364" t="s">
        <v>116</v>
      </c>
      <c r="OCR93" s="364" t="s">
        <v>116</v>
      </c>
      <c r="OCS93" s="364" t="s">
        <v>116</v>
      </c>
      <c r="OCT93" s="364" t="s">
        <v>116</v>
      </c>
      <c r="OCU93" s="364" t="s">
        <v>116</v>
      </c>
      <c r="OCV93" s="364" t="s">
        <v>116</v>
      </c>
      <c r="OCW93" s="364" t="s">
        <v>116</v>
      </c>
      <c r="OCX93" s="364" t="s">
        <v>116</v>
      </c>
      <c r="OCY93" s="364" t="s">
        <v>116</v>
      </c>
      <c r="OCZ93" s="364" t="s">
        <v>116</v>
      </c>
      <c r="ODA93" s="364" t="s">
        <v>116</v>
      </c>
      <c r="ODB93" s="364" t="s">
        <v>116</v>
      </c>
      <c r="ODC93" s="364" t="s">
        <v>116</v>
      </c>
      <c r="ODD93" s="364" t="s">
        <v>116</v>
      </c>
      <c r="ODE93" s="364" t="s">
        <v>116</v>
      </c>
      <c r="ODF93" s="364" t="s">
        <v>116</v>
      </c>
      <c r="ODG93" s="364" t="s">
        <v>116</v>
      </c>
      <c r="ODH93" s="364" t="s">
        <v>116</v>
      </c>
      <c r="ODI93" s="364" t="s">
        <v>116</v>
      </c>
      <c r="ODJ93" s="364" t="s">
        <v>116</v>
      </c>
      <c r="ODK93" s="364" t="s">
        <v>116</v>
      </c>
      <c r="ODL93" s="364" t="s">
        <v>116</v>
      </c>
      <c r="ODM93" s="364" t="s">
        <v>116</v>
      </c>
      <c r="ODN93" s="364" t="s">
        <v>116</v>
      </c>
      <c r="ODO93" s="364" t="s">
        <v>116</v>
      </c>
      <c r="ODP93" s="364" t="s">
        <v>116</v>
      </c>
      <c r="ODQ93" s="364" t="s">
        <v>116</v>
      </c>
      <c r="ODR93" s="364" t="s">
        <v>116</v>
      </c>
      <c r="ODS93" s="364" t="s">
        <v>116</v>
      </c>
      <c r="ODT93" s="364" t="s">
        <v>116</v>
      </c>
      <c r="ODU93" s="364" t="s">
        <v>116</v>
      </c>
      <c r="ODV93" s="364" t="s">
        <v>116</v>
      </c>
      <c r="ODW93" s="364" t="s">
        <v>116</v>
      </c>
      <c r="ODX93" s="364" t="s">
        <v>116</v>
      </c>
      <c r="ODY93" s="364" t="s">
        <v>116</v>
      </c>
      <c r="ODZ93" s="364" t="s">
        <v>116</v>
      </c>
      <c r="OEA93" s="364" t="s">
        <v>116</v>
      </c>
      <c r="OEB93" s="364" t="s">
        <v>116</v>
      </c>
      <c r="OEC93" s="364" t="s">
        <v>116</v>
      </c>
      <c r="OED93" s="364" t="s">
        <v>116</v>
      </c>
      <c r="OEE93" s="364" t="s">
        <v>116</v>
      </c>
      <c r="OEF93" s="364" t="s">
        <v>116</v>
      </c>
      <c r="OEG93" s="364" t="s">
        <v>116</v>
      </c>
      <c r="OEH93" s="364" t="s">
        <v>116</v>
      </c>
      <c r="OEI93" s="364" t="s">
        <v>116</v>
      </c>
      <c r="OEJ93" s="364" t="s">
        <v>116</v>
      </c>
      <c r="OEK93" s="364" t="s">
        <v>116</v>
      </c>
      <c r="OEL93" s="364" t="s">
        <v>116</v>
      </c>
      <c r="OEM93" s="364" t="s">
        <v>116</v>
      </c>
      <c r="OEN93" s="364" t="s">
        <v>116</v>
      </c>
      <c r="OEO93" s="364" t="s">
        <v>116</v>
      </c>
      <c r="OEP93" s="364" t="s">
        <v>116</v>
      </c>
      <c r="OEQ93" s="364" t="s">
        <v>116</v>
      </c>
      <c r="OER93" s="364" t="s">
        <v>116</v>
      </c>
      <c r="OES93" s="364" t="s">
        <v>116</v>
      </c>
      <c r="OET93" s="364" t="s">
        <v>116</v>
      </c>
      <c r="OEU93" s="364" t="s">
        <v>116</v>
      </c>
      <c r="OEV93" s="364" t="s">
        <v>116</v>
      </c>
      <c r="OEW93" s="364" t="s">
        <v>116</v>
      </c>
      <c r="OEX93" s="364" t="s">
        <v>116</v>
      </c>
      <c r="OEY93" s="364" t="s">
        <v>116</v>
      </c>
      <c r="OEZ93" s="364" t="s">
        <v>116</v>
      </c>
      <c r="OFA93" s="364" t="s">
        <v>116</v>
      </c>
      <c r="OFB93" s="364" t="s">
        <v>116</v>
      </c>
      <c r="OFC93" s="364" t="s">
        <v>116</v>
      </c>
      <c r="OFD93" s="364" t="s">
        <v>116</v>
      </c>
      <c r="OFE93" s="364" t="s">
        <v>116</v>
      </c>
      <c r="OFF93" s="364" t="s">
        <v>116</v>
      </c>
      <c r="OFG93" s="364" t="s">
        <v>116</v>
      </c>
      <c r="OFH93" s="364" t="s">
        <v>116</v>
      </c>
      <c r="OFI93" s="364" t="s">
        <v>116</v>
      </c>
      <c r="OFJ93" s="364" t="s">
        <v>116</v>
      </c>
      <c r="OFK93" s="364" t="s">
        <v>116</v>
      </c>
      <c r="OFL93" s="364" t="s">
        <v>116</v>
      </c>
      <c r="OFM93" s="364" t="s">
        <v>116</v>
      </c>
      <c r="OFN93" s="364" t="s">
        <v>116</v>
      </c>
      <c r="OFO93" s="364" t="s">
        <v>116</v>
      </c>
      <c r="OFP93" s="364" t="s">
        <v>116</v>
      </c>
      <c r="OFQ93" s="364" t="s">
        <v>116</v>
      </c>
      <c r="OFR93" s="364" t="s">
        <v>116</v>
      </c>
      <c r="OFS93" s="364" t="s">
        <v>116</v>
      </c>
      <c r="OFT93" s="364" t="s">
        <v>116</v>
      </c>
      <c r="OFU93" s="364" t="s">
        <v>116</v>
      </c>
      <c r="OFV93" s="364" t="s">
        <v>116</v>
      </c>
      <c r="OFW93" s="364" t="s">
        <v>116</v>
      </c>
      <c r="OFX93" s="364" t="s">
        <v>116</v>
      </c>
      <c r="OFY93" s="364" t="s">
        <v>116</v>
      </c>
      <c r="OFZ93" s="364" t="s">
        <v>116</v>
      </c>
      <c r="OGA93" s="364" t="s">
        <v>116</v>
      </c>
      <c r="OGB93" s="364" t="s">
        <v>116</v>
      </c>
      <c r="OGC93" s="364" t="s">
        <v>116</v>
      </c>
      <c r="OGD93" s="364" t="s">
        <v>116</v>
      </c>
      <c r="OGE93" s="364" t="s">
        <v>116</v>
      </c>
      <c r="OGF93" s="364" t="s">
        <v>116</v>
      </c>
      <c r="OGG93" s="364" t="s">
        <v>116</v>
      </c>
      <c r="OGH93" s="364" t="s">
        <v>116</v>
      </c>
      <c r="OGI93" s="364" t="s">
        <v>116</v>
      </c>
      <c r="OGJ93" s="364" t="s">
        <v>116</v>
      </c>
      <c r="OGK93" s="364" t="s">
        <v>116</v>
      </c>
      <c r="OGL93" s="364" t="s">
        <v>116</v>
      </c>
      <c r="OGM93" s="364" t="s">
        <v>116</v>
      </c>
      <c r="OGN93" s="364" t="s">
        <v>116</v>
      </c>
      <c r="OGO93" s="364" t="s">
        <v>116</v>
      </c>
      <c r="OGP93" s="364" t="s">
        <v>116</v>
      </c>
      <c r="OGQ93" s="364" t="s">
        <v>116</v>
      </c>
      <c r="OGR93" s="364" t="s">
        <v>116</v>
      </c>
      <c r="OGS93" s="364" t="s">
        <v>116</v>
      </c>
      <c r="OGT93" s="364" t="s">
        <v>116</v>
      </c>
      <c r="OGU93" s="364" t="s">
        <v>116</v>
      </c>
      <c r="OGV93" s="364" t="s">
        <v>116</v>
      </c>
      <c r="OGW93" s="364" t="s">
        <v>116</v>
      </c>
      <c r="OGX93" s="364" t="s">
        <v>116</v>
      </c>
      <c r="OGY93" s="364" t="s">
        <v>116</v>
      </c>
      <c r="OGZ93" s="364" t="s">
        <v>116</v>
      </c>
      <c r="OHA93" s="364" t="s">
        <v>116</v>
      </c>
      <c r="OHB93" s="364" t="s">
        <v>116</v>
      </c>
      <c r="OHC93" s="364" t="s">
        <v>116</v>
      </c>
      <c r="OHD93" s="364" t="s">
        <v>116</v>
      </c>
      <c r="OHE93" s="364" t="s">
        <v>116</v>
      </c>
      <c r="OHF93" s="364" t="s">
        <v>116</v>
      </c>
      <c r="OHG93" s="364" t="s">
        <v>116</v>
      </c>
      <c r="OHH93" s="364" t="s">
        <v>116</v>
      </c>
      <c r="OHI93" s="364" t="s">
        <v>116</v>
      </c>
      <c r="OHJ93" s="364" t="s">
        <v>116</v>
      </c>
      <c r="OHK93" s="364" t="s">
        <v>116</v>
      </c>
      <c r="OHL93" s="364" t="s">
        <v>116</v>
      </c>
      <c r="OHM93" s="364" t="s">
        <v>116</v>
      </c>
      <c r="OHN93" s="364" t="s">
        <v>116</v>
      </c>
      <c r="OHO93" s="364" t="s">
        <v>116</v>
      </c>
      <c r="OHP93" s="364" t="s">
        <v>116</v>
      </c>
      <c r="OHQ93" s="364" t="s">
        <v>116</v>
      </c>
      <c r="OHR93" s="364" t="s">
        <v>116</v>
      </c>
      <c r="OHS93" s="364" t="s">
        <v>116</v>
      </c>
      <c r="OHT93" s="364" t="s">
        <v>116</v>
      </c>
      <c r="OHU93" s="364" t="s">
        <v>116</v>
      </c>
      <c r="OHV93" s="364" t="s">
        <v>116</v>
      </c>
      <c r="OHW93" s="364" t="s">
        <v>116</v>
      </c>
      <c r="OHX93" s="364" t="s">
        <v>116</v>
      </c>
      <c r="OHY93" s="364" t="s">
        <v>116</v>
      </c>
      <c r="OHZ93" s="364" t="s">
        <v>116</v>
      </c>
      <c r="OIA93" s="364" t="s">
        <v>116</v>
      </c>
      <c r="OIB93" s="364" t="s">
        <v>116</v>
      </c>
      <c r="OIC93" s="364" t="s">
        <v>116</v>
      </c>
      <c r="OID93" s="364" t="s">
        <v>116</v>
      </c>
      <c r="OIE93" s="364" t="s">
        <v>116</v>
      </c>
      <c r="OIF93" s="364" t="s">
        <v>116</v>
      </c>
      <c r="OIG93" s="364" t="s">
        <v>116</v>
      </c>
      <c r="OIH93" s="364" t="s">
        <v>116</v>
      </c>
      <c r="OII93" s="364" t="s">
        <v>116</v>
      </c>
      <c r="OIJ93" s="364" t="s">
        <v>116</v>
      </c>
      <c r="OIK93" s="364" t="s">
        <v>116</v>
      </c>
      <c r="OIL93" s="364" t="s">
        <v>116</v>
      </c>
      <c r="OIM93" s="364" t="s">
        <v>116</v>
      </c>
      <c r="OIN93" s="364" t="s">
        <v>116</v>
      </c>
      <c r="OIO93" s="364" t="s">
        <v>116</v>
      </c>
      <c r="OIP93" s="364" t="s">
        <v>116</v>
      </c>
      <c r="OIQ93" s="364" t="s">
        <v>116</v>
      </c>
      <c r="OIR93" s="364" t="s">
        <v>116</v>
      </c>
      <c r="OIS93" s="364" t="s">
        <v>116</v>
      </c>
      <c r="OIT93" s="364" t="s">
        <v>116</v>
      </c>
      <c r="OIU93" s="364" t="s">
        <v>116</v>
      </c>
      <c r="OIV93" s="364" t="s">
        <v>116</v>
      </c>
      <c r="OIW93" s="364" t="s">
        <v>116</v>
      </c>
      <c r="OIX93" s="364" t="s">
        <v>116</v>
      </c>
      <c r="OIY93" s="364" t="s">
        <v>116</v>
      </c>
      <c r="OIZ93" s="364" t="s">
        <v>116</v>
      </c>
      <c r="OJA93" s="364" t="s">
        <v>116</v>
      </c>
      <c r="OJB93" s="364" t="s">
        <v>116</v>
      </c>
      <c r="OJC93" s="364" t="s">
        <v>116</v>
      </c>
      <c r="OJD93" s="364" t="s">
        <v>116</v>
      </c>
      <c r="OJE93" s="364" t="s">
        <v>116</v>
      </c>
      <c r="OJF93" s="364" t="s">
        <v>116</v>
      </c>
      <c r="OJG93" s="364" t="s">
        <v>116</v>
      </c>
      <c r="OJH93" s="364" t="s">
        <v>116</v>
      </c>
      <c r="OJI93" s="364" t="s">
        <v>116</v>
      </c>
      <c r="OJJ93" s="364" t="s">
        <v>116</v>
      </c>
      <c r="OJK93" s="364" t="s">
        <v>116</v>
      </c>
      <c r="OJL93" s="364" t="s">
        <v>116</v>
      </c>
      <c r="OJM93" s="364" t="s">
        <v>116</v>
      </c>
      <c r="OJN93" s="364" t="s">
        <v>116</v>
      </c>
      <c r="OJO93" s="364" t="s">
        <v>116</v>
      </c>
      <c r="OJP93" s="364" t="s">
        <v>116</v>
      </c>
      <c r="OJQ93" s="364" t="s">
        <v>116</v>
      </c>
      <c r="OJR93" s="364" t="s">
        <v>116</v>
      </c>
      <c r="OJS93" s="364" t="s">
        <v>116</v>
      </c>
      <c r="OJT93" s="364" t="s">
        <v>116</v>
      </c>
      <c r="OJU93" s="364" t="s">
        <v>116</v>
      </c>
      <c r="OJV93" s="364" t="s">
        <v>116</v>
      </c>
      <c r="OJW93" s="364" t="s">
        <v>116</v>
      </c>
      <c r="OJX93" s="364" t="s">
        <v>116</v>
      </c>
      <c r="OJY93" s="364" t="s">
        <v>116</v>
      </c>
      <c r="OJZ93" s="364" t="s">
        <v>116</v>
      </c>
      <c r="OKA93" s="364" t="s">
        <v>116</v>
      </c>
      <c r="OKB93" s="364" t="s">
        <v>116</v>
      </c>
      <c r="OKC93" s="364" t="s">
        <v>116</v>
      </c>
      <c r="OKD93" s="364" t="s">
        <v>116</v>
      </c>
      <c r="OKE93" s="364" t="s">
        <v>116</v>
      </c>
      <c r="OKF93" s="364" t="s">
        <v>116</v>
      </c>
      <c r="OKG93" s="364" t="s">
        <v>116</v>
      </c>
      <c r="OKH93" s="364" t="s">
        <v>116</v>
      </c>
      <c r="OKI93" s="364" t="s">
        <v>116</v>
      </c>
      <c r="OKJ93" s="364" t="s">
        <v>116</v>
      </c>
      <c r="OKK93" s="364" t="s">
        <v>116</v>
      </c>
      <c r="OKL93" s="364" t="s">
        <v>116</v>
      </c>
      <c r="OKM93" s="364" t="s">
        <v>116</v>
      </c>
      <c r="OKN93" s="364" t="s">
        <v>116</v>
      </c>
      <c r="OKO93" s="364" t="s">
        <v>116</v>
      </c>
      <c r="OKP93" s="364" t="s">
        <v>116</v>
      </c>
      <c r="OKQ93" s="364" t="s">
        <v>116</v>
      </c>
      <c r="OKR93" s="364" t="s">
        <v>116</v>
      </c>
      <c r="OKS93" s="364" t="s">
        <v>116</v>
      </c>
      <c r="OKT93" s="364" t="s">
        <v>116</v>
      </c>
      <c r="OKU93" s="364" t="s">
        <v>116</v>
      </c>
      <c r="OKV93" s="364" t="s">
        <v>116</v>
      </c>
      <c r="OKW93" s="364" t="s">
        <v>116</v>
      </c>
      <c r="OKX93" s="364" t="s">
        <v>116</v>
      </c>
      <c r="OKY93" s="364" t="s">
        <v>116</v>
      </c>
      <c r="OKZ93" s="364" t="s">
        <v>116</v>
      </c>
      <c r="OLA93" s="364" t="s">
        <v>116</v>
      </c>
      <c r="OLB93" s="364" t="s">
        <v>116</v>
      </c>
      <c r="OLC93" s="364" t="s">
        <v>116</v>
      </c>
      <c r="OLD93" s="364" t="s">
        <v>116</v>
      </c>
      <c r="OLE93" s="364" t="s">
        <v>116</v>
      </c>
      <c r="OLF93" s="364" t="s">
        <v>116</v>
      </c>
      <c r="OLG93" s="364" t="s">
        <v>116</v>
      </c>
      <c r="OLH93" s="364" t="s">
        <v>116</v>
      </c>
      <c r="OLI93" s="364" t="s">
        <v>116</v>
      </c>
      <c r="OLJ93" s="364" t="s">
        <v>116</v>
      </c>
      <c r="OLK93" s="364" t="s">
        <v>116</v>
      </c>
      <c r="OLL93" s="364" t="s">
        <v>116</v>
      </c>
      <c r="OLM93" s="364" t="s">
        <v>116</v>
      </c>
      <c r="OLN93" s="364" t="s">
        <v>116</v>
      </c>
      <c r="OLO93" s="364" t="s">
        <v>116</v>
      </c>
      <c r="OLP93" s="364" t="s">
        <v>116</v>
      </c>
      <c r="OLQ93" s="364" t="s">
        <v>116</v>
      </c>
      <c r="OLR93" s="364" t="s">
        <v>116</v>
      </c>
      <c r="OLS93" s="364" t="s">
        <v>116</v>
      </c>
      <c r="OLT93" s="364" t="s">
        <v>116</v>
      </c>
      <c r="OLU93" s="364" t="s">
        <v>116</v>
      </c>
      <c r="OLV93" s="364" t="s">
        <v>116</v>
      </c>
      <c r="OLW93" s="364" t="s">
        <v>116</v>
      </c>
      <c r="OLX93" s="364" t="s">
        <v>116</v>
      </c>
      <c r="OLY93" s="364" t="s">
        <v>116</v>
      </c>
      <c r="OLZ93" s="364" t="s">
        <v>116</v>
      </c>
      <c r="OMA93" s="364" t="s">
        <v>116</v>
      </c>
      <c r="OMB93" s="364" t="s">
        <v>116</v>
      </c>
      <c r="OMC93" s="364" t="s">
        <v>116</v>
      </c>
      <c r="OMD93" s="364" t="s">
        <v>116</v>
      </c>
      <c r="OME93" s="364" t="s">
        <v>116</v>
      </c>
      <c r="OMF93" s="364" t="s">
        <v>116</v>
      </c>
      <c r="OMG93" s="364" t="s">
        <v>116</v>
      </c>
      <c r="OMH93" s="364" t="s">
        <v>116</v>
      </c>
      <c r="OMI93" s="364" t="s">
        <v>116</v>
      </c>
      <c r="OMJ93" s="364" t="s">
        <v>116</v>
      </c>
      <c r="OMK93" s="364" t="s">
        <v>116</v>
      </c>
      <c r="OML93" s="364" t="s">
        <v>116</v>
      </c>
      <c r="OMM93" s="364" t="s">
        <v>116</v>
      </c>
      <c r="OMN93" s="364" t="s">
        <v>116</v>
      </c>
      <c r="OMO93" s="364" t="s">
        <v>116</v>
      </c>
      <c r="OMP93" s="364" t="s">
        <v>116</v>
      </c>
      <c r="OMQ93" s="364" t="s">
        <v>116</v>
      </c>
      <c r="OMR93" s="364" t="s">
        <v>116</v>
      </c>
      <c r="OMS93" s="364" t="s">
        <v>116</v>
      </c>
      <c r="OMT93" s="364" t="s">
        <v>116</v>
      </c>
      <c r="OMU93" s="364" t="s">
        <v>116</v>
      </c>
      <c r="OMV93" s="364" t="s">
        <v>116</v>
      </c>
      <c r="OMW93" s="364" t="s">
        <v>116</v>
      </c>
      <c r="OMX93" s="364" t="s">
        <v>116</v>
      </c>
      <c r="OMY93" s="364" t="s">
        <v>116</v>
      </c>
      <c r="OMZ93" s="364" t="s">
        <v>116</v>
      </c>
      <c r="ONA93" s="364" t="s">
        <v>116</v>
      </c>
      <c r="ONB93" s="364" t="s">
        <v>116</v>
      </c>
      <c r="ONC93" s="364" t="s">
        <v>116</v>
      </c>
      <c r="OND93" s="364" t="s">
        <v>116</v>
      </c>
      <c r="ONE93" s="364" t="s">
        <v>116</v>
      </c>
      <c r="ONF93" s="364" t="s">
        <v>116</v>
      </c>
      <c r="ONG93" s="364" t="s">
        <v>116</v>
      </c>
      <c r="ONH93" s="364" t="s">
        <v>116</v>
      </c>
      <c r="ONI93" s="364" t="s">
        <v>116</v>
      </c>
      <c r="ONJ93" s="364" t="s">
        <v>116</v>
      </c>
      <c r="ONK93" s="364" t="s">
        <v>116</v>
      </c>
      <c r="ONL93" s="364" t="s">
        <v>116</v>
      </c>
      <c r="ONM93" s="364" t="s">
        <v>116</v>
      </c>
      <c r="ONN93" s="364" t="s">
        <v>116</v>
      </c>
      <c r="ONO93" s="364" t="s">
        <v>116</v>
      </c>
      <c r="ONP93" s="364" t="s">
        <v>116</v>
      </c>
      <c r="ONQ93" s="364" t="s">
        <v>116</v>
      </c>
      <c r="ONR93" s="364" t="s">
        <v>116</v>
      </c>
      <c r="ONS93" s="364" t="s">
        <v>116</v>
      </c>
      <c r="ONT93" s="364" t="s">
        <v>116</v>
      </c>
      <c r="ONU93" s="364" t="s">
        <v>116</v>
      </c>
      <c r="ONV93" s="364" t="s">
        <v>116</v>
      </c>
      <c r="ONW93" s="364" t="s">
        <v>116</v>
      </c>
      <c r="ONX93" s="364" t="s">
        <v>116</v>
      </c>
      <c r="ONY93" s="364" t="s">
        <v>116</v>
      </c>
      <c r="ONZ93" s="364" t="s">
        <v>116</v>
      </c>
      <c r="OOA93" s="364" t="s">
        <v>116</v>
      </c>
      <c r="OOB93" s="364" t="s">
        <v>116</v>
      </c>
      <c r="OOC93" s="364" t="s">
        <v>116</v>
      </c>
      <c r="OOD93" s="364" t="s">
        <v>116</v>
      </c>
      <c r="OOE93" s="364" t="s">
        <v>116</v>
      </c>
      <c r="OOF93" s="364" t="s">
        <v>116</v>
      </c>
      <c r="OOG93" s="364" t="s">
        <v>116</v>
      </c>
      <c r="OOH93" s="364" t="s">
        <v>116</v>
      </c>
      <c r="OOI93" s="364" t="s">
        <v>116</v>
      </c>
      <c r="OOJ93" s="364" t="s">
        <v>116</v>
      </c>
      <c r="OOK93" s="364" t="s">
        <v>116</v>
      </c>
      <c r="OOL93" s="364" t="s">
        <v>116</v>
      </c>
      <c r="OOM93" s="364" t="s">
        <v>116</v>
      </c>
      <c r="OON93" s="364" t="s">
        <v>116</v>
      </c>
      <c r="OOO93" s="364" t="s">
        <v>116</v>
      </c>
      <c r="OOP93" s="364" t="s">
        <v>116</v>
      </c>
      <c r="OOQ93" s="364" t="s">
        <v>116</v>
      </c>
      <c r="OOR93" s="364" t="s">
        <v>116</v>
      </c>
      <c r="OOS93" s="364" t="s">
        <v>116</v>
      </c>
      <c r="OOT93" s="364" t="s">
        <v>116</v>
      </c>
      <c r="OOU93" s="364" t="s">
        <v>116</v>
      </c>
      <c r="OOV93" s="364" t="s">
        <v>116</v>
      </c>
      <c r="OOW93" s="364" t="s">
        <v>116</v>
      </c>
      <c r="OOX93" s="364" t="s">
        <v>116</v>
      </c>
      <c r="OOY93" s="364" t="s">
        <v>116</v>
      </c>
      <c r="OOZ93" s="364" t="s">
        <v>116</v>
      </c>
      <c r="OPA93" s="364" t="s">
        <v>116</v>
      </c>
      <c r="OPB93" s="364" t="s">
        <v>116</v>
      </c>
      <c r="OPC93" s="364" t="s">
        <v>116</v>
      </c>
      <c r="OPD93" s="364" t="s">
        <v>116</v>
      </c>
      <c r="OPE93" s="364" t="s">
        <v>116</v>
      </c>
      <c r="OPF93" s="364" t="s">
        <v>116</v>
      </c>
      <c r="OPG93" s="364" t="s">
        <v>116</v>
      </c>
      <c r="OPH93" s="364" t="s">
        <v>116</v>
      </c>
      <c r="OPI93" s="364" t="s">
        <v>116</v>
      </c>
      <c r="OPJ93" s="364" t="s">
        <v>116</v>
      </c>
      <c r="OPK93" s="364" t="s">
        <v>116</v>
      </c>
      <c r="OPL93" s="364" t="s">
        <v>116</v>
      </c>
      <c r="OPM93" s="364" t="s">
        <v>116</v>
      </c>
      <c r="OPN93" s="364" t="s">
        <v>116</v>
      </c>
      <c r="OPO93" s="364" t="s">
        <v>116</v>
      </c>
      <c r="OPP93" s="364" t="s">
        <v>116</v>
      </c>
      <c r="OPQ93" s="364" t="s">
        <v>116</v>
      </c>
      <c r="OPR93" s="364" t="s">
        <v>116</v>
      </c>
      <c r="OPS93" s="364" t="s">
        <v>116</v>
      </c>
      <c r="OPT93" s="364" t="s">
        <v>116</v>
      </c>
      <c r="OPU93" s="364" t="s">
        <v>116</v>
      </c>
      <c r="OPV93" s="364" t="s">
        <v>116</v>
      </c>
      <c r="OPW93" s="364" t="s">
        <v>116</v>
      </c>
      <c r="OPX93" s="364" t="s">
        <v>116</v>
      </c>
      <c r="OPY93" s="364" t="s">
        <v>116</v>
      </c>
      <c r="OPZ93" s="364" t="s">
        <v>116</v>
      </c>
      <c r="OQA93" s="364" t="s">
        <v>116</v>
      </c>
      <c r="OQB93" s="364" t="s">
        <v>116</v>
      </c>
      <c r="OQC93" s="364" t="s">
        <v>116</v>
      </c>
      <c r="OQD93" s="364" t="s">
        <v>116</v>
      </c>
      <c r="OQE93" s="364" t="s">
        <v>116</v>
      </c>
      <c r="OQF93" s="364" t="s">
        <v>116</v>
      </c>
      <c r="OQG93" s="364" t="s">
        <v>116</v>
      </c>
      <c r="OQH93" s="364" t="s">
        <v>116</v>
      </c>
      <c r="OQI93" s="364" t="s">
        <v>116</v>
      </c>
      <c r="OQJ93" s="364" t="s">
        <v>116</v>
      </c>
      <c r="OQK93" s="364" t="s">
        <v>116</v>
      </c>
      <c r="OQL93" s="364" t="s">
        <v>116</v>
      </c>
      <c r="OQM93" s="364" t="s">
        <v>116</v>
      </c>
      <c r="OQN93" s="364" t="s">
        <v>116</v>
      </c>
      <c r="OQO93" s="364" t="s">
        <v>116</v>
      </c>
      <c r="OQP93" s="364" t="s">
        <v>116</v>
      </c>
      <c r="OQQ93" s="364" t="s">
        <v>116</v>
      </c>
      <c r="OQR93" s="364" t="s">
        <v>116</v>
      </c>
      <c r="OQS93" s="364" t="s">
        <v>116</v>
      </c>
      <c r="OQT93" s="364" t="s">
        <v>116</v>
      </c>
      <c r="OQU93" s="364" t="s">
        <v>116</v>
      </c>
      <c r="OQV93" s="364" t="s">
        <v>116</v>
      </c>
      <c r="OQW93" s="364" t="s">
        <v>116</v>
      </c>
      <c r="OQX93" s="364" t="s">
        <v>116</v>
      </c>
      <c r="OQY93" s="364" t="s">
        <v>116</v>
      </c>
      <c r="OQZ93" s="364" t="s">
        <v>116</v>
      </c>
      <c r="ORA93" s="364" t="s">
        <v>116</v>
      </c>
      <c r="ORB93" s="364" t="s">
        <v>116</v>
      </c>
      <c r="ORC93" s="364" t="s">
        <v>116</v>
      </c>
      <c r="ORD93" s="364" t="s">
        <v>116</v>
      </c>
      <c r="ORE93" s="364" t="s">
        <v>116</v>
      </c>
      <c r="ORF93" s="364" t="s">
        <v>116</v>
      </c>
      <c r="ORG93" s="364" t="s">
        <v>116</v>
      </c>
      <c r="ORH93" s="364" t="s">
        <v>116</v>
      </c>
      <c r="ORI93" s="364" t="s">
        <v>116</v>
      </c>
      <c r="ORJ93" s="364" t="s">
        <v>116</v>
      </c>
      <c r="ORK93" s="364" t="s">
        <v>116</v>
      </c>
      <c r="ORL93" s="364" t="s">
        <v>116</v>
      </c>
      <c r="ORM93" s="364" t="s">
        <v>116</v>
      </c>
      <c r="ORN93" s="364" t="s">
        <v>116</v>
      </c>
      <c r="ORO93" s="364" t="s">
        <v>116</v>
      </c>
      <c r="ORP93" s="364" t="s">
        <v>116</v>
      </c>
      <c r="ORQ93" s="364" t="s">
        <v>116</v>
      </c>
      <c r="ORR93" s="364" t="s">
        <v>116</v>
      </c>
      <c r="ORS93" s="364" t="s">
        <v>116</v>
      </c>
      <c r="ORT93" s="364" t="s">
        <v>116</v>
      </c>
      <c r="ORU93" s="364" t="s">
        <v>116</v>
      </c>
      <c r="ORV93" s="364" t="s">
        <v>116</v>
      </c>
      <c r="ORW93" s="364" t="s">
        <v>116</v>
      </c>
      <c r="ORX93" s="364" t="s">
        <v>116</v>
      </c>
      <c r="ORY93" s="364" t="s">
        <v>116</v>
      </c>
      <c r="ORZ93" s="364" t="s">
        <v>116</v>
      </c>
      <c r="OSA93" s="364" t="s">
        <v>116</v>
      </c>
      <c r="OSB93" s="364" t="s">
        <v>116</v>
      </c>
      <c r="OSC93" s="364" t="s">
        <v>116</v>
      </c>
      <c r="OSD93" s="364" t="s">
        <v>116</v>
      </c>
      <c r="OSE93" s="364" t="s">
        <v>116</v>
      </c>
      <c r="OSF93" s="364" t="s">
        <v>116</v>
      </c>
      <c r="OSG93" s="364" t="s">
        <v>116</v>
      </c>
      <c r="OSH93" s="364" t="s">
        <v>116</v>
      </c>
      <c r="OSI93" s="364" t="s">
        <v>116</v>
      </c>
      <c r="OSJ93" s="364" t="s">
        <v>116</v>
      </c>
      <c r="OSK93" s="364" t="s">
        <v>116</v>
      </c>
      <c r="OSL93" s="364" t="s">
        <v>116</v>
      </c>
      <c r="OSM93" s="364" t="s">
        <v>116</v>
      </c>
      <c r="OSN93" s="364" t="s">
        <v>116</v>
      </c>
      <c r="OSO93" s="364" t="s">
        <v>116</v>
      </c>
      <c r="OSP93" s="364" t="s">
        <v>116</v>
      </c>
      <c r="OSQ93" s="364" t="s">
        <v>116</v>
      </c>
      <c r="OSR93" s="364" t="s">
        <v>116</v>
      </c>
      <c r="OSS93" s="364" t="s">
        <v>116</v>
      </c>
      <c r="OST93" s="364" t="s">
        <v>116</v>
      </c>
      <c r="OSU93" s="364" t="s">
        <v>116</v>
      </c>
      <c r="OSV93" s="364" t="s">
        <v>116</v>
      </c>
      <c r="OSW93" s="364" t="s">
        <v>116</v>
      </c>
      <c r="OSX93" s="364" t="s">
        <v>116</v>
      </c>
      <c r="OSY93" s="364" t="s">
        <v>116</v>
      </c>
      <c r="OSZ93" s="364" t="s">
        <v>116</v>
      </c>
      <c r="OTA93" s="364" t="s">
        <v>116</v>
      </c>
      <c r="OTB93" s="364" t="s">
        <v>116</v>
      </c>
      <c r="OTC93" s="364" t="s">
        <v>116</v>
      </c>
      <c r="OTD93" s="364" t="s">
        <v>116</v>
      </c>
      <c r="OTE93" s="364" t="s">
        <v>116</v>
      </c>
      <c r="OTF93" s="364" t="s">
        <v>116</v>
      </c>
      <c r="OTG93" s="364" t="s">
        <v>116</v>
      </c>
      <c r="OTH93" s="364" t="s">
        <v>116</v>
      </c>
      <c r="OTI93" s="364" t="s">
        <v>116</v>
      </c>
      <c r="OTJ93" s="364" t="s">
        <v>116</v>
      </c>
      <c r="OTK93" s="364" t="s">
        <v>116</v>
      </c>
      <c r="OTL93" s="364" t="s">
        <v>116</v>
      </c>
      <c r="OTM93" s="364" t="s">
        <v>116</v>
      </c>
      <c r="OTN93" s="364" t="s">
        <v>116</v>
      </c>
      <c r="OTO93" s="364" t="s">
        <v>116</v>
      </c>
      <c r="OTP93" s="364" t="s">
        <v>116</v>
      </c>
      <c r="OTQ93" s="364" t="s">
        <v>116</v>
      </c>
      <c r="OTR93" s="364" t="s">
        <v>116</v>
      </c>
      <c r="OTS93" s="364" t="s">
        <v>116</v>
      </c>
      <c r="OTT93" s="364" t="s">
        <v>116</v>
      </c>
      <c r="OTU93" s="364" t="s">
        <v>116</v>
      </c>
      <c r="OTV93" s="364" t="s">
        <v>116</v>
      </c>
      <c r="OTW93" s="364" t="s">
        <v>116</v>
      </c>
      <c r="OTX93" s="364" t="s">
        <v>116</v>
      </c>
      <c r="OTY93" s="364" t="s">
        <v>116</v>
      </c>
      <c r="OTZ93" s="364" t="s">
        <v>116</v>
      </c>
      <c r="OUA93" s="364" t="s">
        <v>116</v>
      </c>
      <c r="OUB93" s="364" t="s">
        <v>116</v>
      </c>
      <c r="OUC93" s="364" t="s">
        <v>116</v>
      </c>
      <c r="OUD93" s="364" t="s">
        <v>116</v>
      </c>
      <c r="OUE93" s="364" t="s">
        <v>116</v>
      </c>
      <c r="OUF93" s="364" t="s">
        <v>116</v>
      </c>
      <c r="OUG93" s="364" t="s">
        <v>116</v>
      </c>
      <c r="OUH93" s="364" t="s">
        <v>116</v>
      </c>
      <c r="OUI93" s="364" t="s">
        <v>116</v>
      </c>
      <c r="OUJ93" s="364" t="s">
        <v>116</v>
      </c>
      <c r="OUK93" s="364" t="s">
        <v>116</v>
      </c>
      <c r="OUL93" s="364" t="s">
        <v>116</v>
      </c>
      <c r="OUM93" s="364" t="s">
        <v>116</v>
      </c>
      <c r="OUN93" s="364" t="s">
        <v>116</v>
      </c>
      <c r="OUO93" s="364" t="s">
        <v>116</v>
      </c>
      <c r="OUP93" s="364" t="s">
        <v>116</v>
      </c>
      <c r="OUQ93" s="364" t="s">
        <v>116</v>
      </c>
      <c r="OUR93" s="364" t="s">
        <v>116</v>
      </c>
      <c r="OUS93" s="364" t="s">
        <v>116</v>
      </c>
      <c r="OUT93" s="364" t="s">
        <v>116</v>
      </c>
      <c r="OUU93" s="364" t="s">
        <v>116</v>
      </c>
      <c r="OUV93" s="364" t="s">
        <v>116</v>
      </c>
      <c r="OUW93" s="364" t="s">
        <v>116</v>
      </c>
      <c r="OUX93" s="364" t="s">
        <v>116</v>
      </c>
      <c r="OUY93" s="364" t="s">
        <v>116</v>
      </c>
      <c r="OUZ93" s="364" t="s">
        <v>116</v>
      </c>
      <c r="OVA93" s="364" t="s">
        <v>116</v>
      </c>
      <c r="OVB93" s="364" t="s">
        <v>116</v>
      </c>
      <c r="OVC93" s="364" t="s">
        <v>116</v>
      </c>
      <c r="OVD93" s="364" t="s">
        <v>116</v>
      </c>
      <c r="OVE93" s="364" t="s">
        <v>116</v>
      </c>
      <c r="OVF93" s="364" t="s">
        <v>116</v>
      </c>
      <c r="OVG93" s="364" t="s">
        <v>116</v>
      </c>
      <c r="OVH93" s="364" t="s">
        <v>116</v>
      </c>
      <c r="OVI93" s="364" t="s">
        <v>116</v>
      </c>
      <c r="OVJ93" s="364" t="s">
        <v>116</v>
      </c>
      <c r="OVK93" s="364" t="s">
        <v>116</v>
      </c>
      <c r="OVL93" s="364" t="s">
        <v>116</v>
      </c>
      <c r="OVM93" s="364" t="s">
        <v>116</v>
      </c>
      <c r="OVN93" s="364" t="s">
        <v>116</v>
      </c>
      <c r="OVO93" s="364" t="s">
        <v>116</v>
      </c>
      <c r="OVP93" s="364" t="s">
        <v>116</v>
      </c>
      <c r="OVQ93" s="364" t="s">
        <v>116</v>
      </c>
      <c r="OVR93" s="364" t="s">
        <v>116</v>
      </c>
      <c r="OVS93" s="364" t="s">
        <v>116</v>
      </c>
      <c r="OVT93" s="364" t="s">
        <v>116</v>
      </c>
      <c r="OVU93" s="364" t="s">
        <v>116</v>
      </c>
      <c r="OVV93" s="364" t="s">
        <v>116</v>
      </c>
      <c r="OVW93" s="364" t="s">
        <v>116</v>
      </c>
      <c r="OVX93" s="364" t="s">
        <v>116</v>
      </c>
      <c r="OVY93" s="364" t="s">
        <v>116</v>
      </c>
      <c r="OVZ93" s="364" t="s">
        <v>116</v>
      </c>
      <c r="OWA93" s="364" t="s">
        <v>116</v>
      </c>
      <c r="OWB93" s="364" t="s">
        <v>116</v>
      </c>
      <c r="OWC93" s="364" t="s">
        <v>116</v>
      </c>
      <c r="OWD93" s="364" t="s">
        <v>116</v>
      </c>
      <c r="OWE93" s="364" t="s">
        <v>116</v>
      </c>
      <c r="OWF93" s="364" t="s">
        <v>116</v>
      </c>
      <c r="OWG93" s="364" t="s">
        <v>116</v>
      </c>
      <c r="OWH93" s="364" t="s">
        <v>116</v>
      </c>
      <c r="OWI93" s="364" t="s">
        <v>116</v>
      </c>
      <c r="OWJ93" s="364" t="s">
        <v>116</v>
      </c>
      <c r="OWK93" s="364" t="s">
        <v>116</v>
      </c>
      <c r="OWL93" s="364" t="s">
        <v>116</v>
      </c>
      <c r="OWM93" s="364" t="s">
        <v>116</v>
      </c>
      <c r="OWN93" s="364" t="s">
        <v>116</v>
      </c>
      <c r="OWO93" s="364" t="s">
        <v>116</v>
      </c>
      <c r="OWP93" s="364" t="s">
        <v>116</v>
      </c>
      <c r="OWQ93" s="364" t="s">
        <v>116</v>
      </c>
      <c r="OWR93" s="364" t="s">
        <v>116</v>
      </c>
      <c r="OWS93" s="364" t="s">
        <v>116</v>
      </c>
      <c r="OWT93" s="364" t="s">
        <v>116</v>
      </c>
      <c r="OWU93" s="364" t="s">
        <v>116</v>
      </c>
      <c r="OWV93" s="364" t="s">
        <v>116</v>
      </c>
      <c r="OWW93" s="364" t="s">
        <v>116</v>
      </c>
      <c r="OWX93" s="364" t="s">
        <v>116</v>
      </c>
      <c r="OWY93" s="364" t="s">
        <v>116</v>
      </c>
      <c r="OWZ93" s="364" t="s">
        <v>116</v>
      </c>
      <c r="OXA93" s="364" t="s">
        <v>116</v>
      </c>
      <c r="OXB93" s="364" t="s">
        <v>116</v>
      </c>
      <c r="OXC93" s="364" t="s">
        <v>116</v>
      </c>
      <c r="OXD93" s="364" t="s">
        <v>116</v>
      </c>
      <c r="OXE93" s="364" t="s">
        <v>116</v>
      </c>
      <c r="OXF93" s="364" t="s">
        <v>116</v>
      </c>
      <c r="OXG93" s="364" t="s">
        <v>116</v>
      </c>
      <c r="OXH93" s="364" t="s">
        <v>116</v>
      </c>
      <c r="OXI93" s="364" t="s">
        <v>116</v>
      </c>
      <c r="OXJ93" s="364" t="s">
        <v>116</v>
      </c>
      <c r="OXK93" s="364" t="s">
        <v>116</v>
      </c>
      <c r="OXL93" s="364" t="s">
        <v>116</v>
      </c>
      <c r="OXM93" s="364" t="s">
        <v>116</v>
      </c>
      <c r="OXN93" s="364" t="s">
        <v>116</v>
      </c>
      <c r="OXO93" s="364" t="s">
        <v>116</v>
      </c>
      <c r="OXP93" s="364" t="s">
        <v>116</v>
      </c>
      <c r="OXQ93" s="364" t="s">
        <v>116</v>
      </c>
      <c r="OXR93" s="364" t="s">
        <v>116</v>
      </c>
      <c r="OXS93" s="364" t="s">
        <v>116</v>
      </c>
      <c r="OXT93" s="364" t="s">
        <v>116</v>
      </c>
      <c r="OXU93" s="364" t="s">
        <v>116</v>
      </c>
      <c r="OXV93" s="364" t="s">
        <v>116</v>
      </c>
      <c r="OXW93" s="364" t="s">
        <v>116</v>
      </c>
      <c r="OXX93" s="364" t="s">
        <v>116</v>
      </c>
      <c r="OXY93" s="364" t="s">
        <v>116</v>
      </c>
      <c r="OXZ93" s="364" t="s">
        <v>116</v>
      </c>
      <c r="OYA93" s="364" t="s">
        <v>116</v>
      </c>
      <c r="OYB93" s="364" t="s">
        <v>116</v>
      </c>
      <c r="OYC93" s="364" t="s">
        <v>116</v>
      </c>
      <c r="OYD93" s="364" t="s">
        <v>116</v>
      </c>
      <c r="OYE93" s="364" t="s">
        <v>116</v>
      </c>
      <c r="OYF93" s="364" t="s">
        <v>116</v>
      </c>
      <c r="OYG93" s="364" t="s">
        <v>116</v>
      </c>
      <c r="OYH93" s="364" t="s">
        <v>116</v>
      </c>
      <c r="OYI93" s="364" t="s">
        <v>116</v>
      </c>
      <c r="OYJ93" s="364" t="s">
        <v>116</v>
      </c>
      <c r="OYK93" s="364" t="s">
        <v>116</v>
      </c>
      <c r="OYL93" s="364" t="s">
        <v>116</v>
      </c>
      <c r="OYM93" s="364" t="s">
        <v>116</v>
      </c>
      <c r="OYN93" s="364" t="s">
        <v>116</v>
      </c>
      <c r="OYO93" s="364" t="s">
        <v>116</v>
      </c>
      <c r="OYP93" s="364" t="s">
        <v>116</v>
      </c>
      <c r="OYQ93" s="364" t="s">
        <v>116</v>
      </c>
      <c r="OYR93" s="364" t="s">
        <v>116</v>
      </c>
      <c r="OYS93" s="364" t="s">
        <v>116</v>
      </c>
      <c r="OYT93" s="364" t="s">
        <v>116</v>
      </c>
      <c r="OYU93" s="364" t="s">
        <v>116</v>
      </c>
      <c r="OYV93" s="364" t="s">
        <v>116</v>
      </c>
      <c r="OYW93" s="364" t="s">
        <v>116</v>
      </c>
      <c r="OYX93" s="364" t="s">
        <v>116</v>
      </c>
      <c r="OYY93" s="364" t="s">
        <v>116</v>
      </c>
      <c r="OYZ93" s="364" t="s">
        <v>116</v>
      </c>
      <c r="OZA93" s="364" t="s">
        <v>116</v>
      </c>
      <c r="OZB93" s="364" t="s">
        <v>116</v>
      </c>
      <c r="OZC93" s="364" t="s">
        <v>116</v>
      </c>
      <c r="OZD93" s="364" t="s">
        <v>116</v>
      </c>
      <c r="OZE93" s="364" t="s">
        <v>116</v>
      </c>
      <c r="OZF93" s="364" t="s">
        <v>116</v>
      </c>
      <c r="OZG93" s="364" t="s">
        <v>116</v>
      </c>
      <c r="OZH93" s="364" t="s">
        <v>116</v>
      </c>
      <c r="OZI93" s="364" t="s">
        <v>116</v>
      </c>
      <c r="OZJ93" s="364" t="s">
        <v>116</v>
      </c>
      <c r="OZK93" s="364" t="s">
        <v>116</v>
      </c>
      <c r="OZL93" s="364" t="s">
        <v>116</v>
      </c>
      <c r="OZM93" s="364" t="s">
        <v>116</v>
      </c>
      <c r="OZN93" s="364" t="s">
        <v>116</v>
      </c>
      <c r="OZO93" s="364" t="s">
        <v>116</v>
      </c>
      <c r="OZP93" s="364" t="s">
        <v>116</v>
      </c>
      <c r="OZQ93" s="364" t="s">
        <v>116</v>
      </c>
      <c r="OZR93" s="364" t="s">
        <v>116</v>
      </c>
      <c r="OZS93" s="364" t="s">
        <v>116</v>
      </c>
      <c r="OZT93" s="364" t="s">
        <v>116</v>
      </c>
      <c r="OZU93" s="364" t="s">
        <v>116</v>
      </c>
      <c r="OZV93" s="364" t="s">
        <v>116</v>
      </c>
      <c r="OZW93" s="364" t="s">
        <v>116</v>
      </c>
      <c r="OZX93" s="364" t="s">
        <v>116</v>
      </c>
      <c r="OZY93" s="364" t="s">
        <v>116</v>
      </c>
      <c r="OZZ93" s="364" t="s">
        <v>116</v>
      </c>
      <c r="PAA93" s="364" t="s">
        <v>116</v>
      </c>
      <c r="PAB93" s="364" t="s">
        <v>116</v>
      </c>
      <c r="PAC93" s="364" t="s">
        <v>116</v>
      </c>
      <c r="PAD93" s="364" t="s">
        <v>116</v>
      </c>
      <c r="PAE93" s="364" t="s">
        <v>116</v>
      </c>
      <c r="PAF93" s="364" t="s">
        <v>116</v>
      </c>
      <c r="PAG93" s="364" t="s">
        <v>116</v>
      </c>
      <c r="PAH93" s="364" t="s">
        <v>116</v>
      </c>
      <c r="PAI93" s="364" t="s">
        <v>116</v>
      </c>
      <c r="PAJ93" s="364" t="s">
        <v>116</v>
      </c>
      <c r="PAK93" s="364" t="s">
        <v>116</v>
      </c>
      <c r="PAL93" s="364" t="s">
        <v>116</v>
      </c>
      <c r="PAM93" s="364" t="s">
        <v>116</v>
      </c>
      <c r="PAN93" s="364" t="s">
        <v>116</v>
      </c>
      <c r="PAO93" s="364" t="s">
        <v>116</v>
      </c>
      <c r="PAP93" s="364" t="s">
        <v>116</v>
      </c>
      <c r="PAQ93" s="364" t="s">
        <v>116</v>
      </c>
      <c r="PAR93" s="364" t="s">
        <v>116</v>
      </c>
      <c r="PAS93" s="364" t="s">
        <v>116</v>
      </c>
      <c r="PAT93" s="364" t="s">
        <v>116</v>
      </c>
      <c r="PAU93" s="364" t="s">
        <v>116</v>
      </c>
      <c r="PAV93" s="364" t="s">
        <v>116</v>
      </c>
      <c r="PAW93" s="364" t="s">
        <v>116</v>
      </c>
      <c r="PAX93" s="364" t="s">
        <v>116</v>
      </c>
      <c r="PAY93" s="364" t="s">
        <v>116</v>
      </c>
      <c r="PAZ93" s="364" t="s">
        <v>116</v>
      </c>
      <c r="PBA93" s="364" t="s">
        <v>116</v>
      </c>
      <c r="PBB93" s="364" t="s">
        <v>116</v>
      </c>
      <c r="PBC93" s="364" t="s">
        <v>116</v>
      </c>
      <c r="PBD93" s="364" t="s">
        <v>116</v>
      </c>
      <c r="PBE93" s="364" t="s">
        <v>116</v>
      </c>
      <c r="PBF93" s="364" t="s">
        <v>116</v>
      </c>
      <c r="PBG93" s="364" t="s">
        <v>116</v>
      </c>
      <c r="PBH93" s="364" t="s">
        <v>116</v>
      </c>
      <c r="PBI93" s="364" t="s">
        <v>116</v>
      </c>
      <c r="PBJ93" s="364" t="s">
        <v>116</v>
      </c>
      <c r="PBK93" s="364" t="s">
        <v>116</v>
      </c>
      <c r="PBL93" s="364" t="s">
        <v>116</v>
      </c>
      <c r="PBM93" s="364" t="s">
        <v>116</v>
      </c>
      <c r="PBN93" s="364" t="s">
        <v>116</v>
      </c>
      <c r="PBO93" s="364" t="s">
        <v>116</v>
      </c>
      <c r="PBP93" s="364" t="s">
        <v>116</v>
      </c>
      <c r="PBQ93" s="364" t="s">
        <v>116</v>
      </c>
      <c r="PBR93" s="364" t="s">
        <v>116</v>
      </c>
      <c r="PBS93" s="364" t="s">
        <v>116</v>
      </c>
      <c r="PBT93" s="364" t="s">
        <v>116</v>
      </c>
      <c r="PBU93" s="364" t="s">
        <v>116</v>
      </c>
      <c r="PBV93" s="364" t="s">
        <v>116</v>
      </c>
      <c r="PBW93" s="364" t="s">
        <v>116</v>
      </c>
      <c r="PBX93" s="364" t="s">
        <v>116</v>
      </c>
      <c r="PBY93" s="364" t="s">
        <v>116</v>
      </c>
      <c r="PBZ93" s="364" t="s">
        <v>116</v>
      </c>
      <c r="PCA93" s="364" t="s">
        <v>116</v>
      </c>
      <c r="PCB93" s="364" t="s">
        <v>116</v>
      </c>
      <c r="PCC93" s="364" t="s">
        <v>116</v>
      </c>
      <c r="PCD93" s="364" t="s">
        <v>116</v>
      </c>
      <c r="PCE93" s="364" t="s">
        <v>116</v>
      </c>
      <c r="PCF93" s="364" t="s">
        <v>116</v>
      </c>
      <c r="PCG93" s="364" t="s">
        <v>116</v>
      </c>
      <c r="PCH93" s="364" t="s">
        <v>116</v>
      </c>
      <c r="PCI93" s="364" t="s">
        <v>116</v>
      </c>
      <c r="PCJ93" s="364" t="s">
        <v>116</v>
      </c>
      <c r="PCK93" s="364" t="s">
        <v>116</v>
      </c>
      <c r="PCL93" s="364" t="s">
        <v>116</v>
      </c>
      <c r="PCM93" s="364" t="s">
        <v>116</v>
      </c>
      <c r="PCN93" s="364" t="s">
        <v>116</v>
      </c>
      <c r="PCO93" s="364" t="s">
        <v>116</v>
      </c>
      <c r="PCP93" s="364" t="s">
        <v>116</v>
      </c>
      <c r="PCQ93" s="364" t="s">
        <v>116</v>
      </c>
      <c r="PCR93" s="364" t="s">
        <v>116</v>
      </c>
      <c r="PCS93" s="364" t="s">
        <v>116</v>
      </c>
      <c r="PCT93" s="364" t="s">
        <v>116</v>
      </c>
      <c r="PCU93" s="364" t="s">
        <v>116</v>
      </c>
      <c r="PCV93" s="364" t="s">
        <v>116</v>
      </c>
      <c r="PCW93" s="364" t="s">
        <v>116</v>
      </c>
      <c r="PCX93" s="364" t="s">
        <v>116</v>
      </c>
      <c r="PCY93" s="364" t="s">
        <v>116</v>
      </c>
      <c r="PCZ93" s="364" t="s">
        <v>116</v>
      </c>
      <c r="PDA93" s="364" t="s">
        <v>116</v>
      </c>
      <c r="PDB93" s="364" t="s">
        <v>116</v>
      </c>
      <c r="PDC93" s="364" t="s">
        <v>116</v>
      </c>
      <c r="PDD93" s="364" t="s">
        <v>116</v>
      </c>
      <c r="PDE93" s="364" t="s">
        <v>116</v>
      </c>
      <c r="PDF93" s="364" t="s">
        <v>116</v>
      </c>
      <c r="PDG93" s="364" t="s">
        <v>116</v>
      </c>
      <c r="PDH93" s="364" t="s">
        <v>116</v>
      </c>
      <c r="PDI93" s="364" t="s">
        <v>116</v>
      </c>
      <c r="PDJ93" s="364" t="s">
        <v>116</v>
      </c>
      <c r="PDK93" s="364" t="s">
        <v>116</v>
      </c>
      <c r="PDL93" s="364" t="s">
        <v>116</v>
      </c>
      <c r="PDM93" s="364" t="s">
        <v>116</v>
      </c>
      <c r="PDN93" s="364" t="s">
        <v>116</v>
      </c>
      <c r="PDO93" s="364" t="s">
        <v>116</v>
      </c>
      <c r="PDP93" s="364" t="s">
        <v>116</v>
      </c>
      <c r="PDQ93" s="364" t="s">
        <v>116</v>
      </c>
      <c r="PDR93" s="364" t="s">
        <v>116</v>
      </c>
      <c r="PDS93" s="364" t="s">
        <v>116</v>
      </c>
      <c r="PDT93" s="364" t="s">
        <v>116</v>
      </c>
      <c r="PDU93" s="364" t="s">
        <v>116</v>
      </c>
      <c r="PDV93" s="364" t="s">
        <v>116</v>
      </c>
      <c r="PDW93" s="364" t="s">
        <v>116</v>
      </c>
      <c r="PDX93" s="364" t="s">
        <v>116</v>
      </c>
      <c r="PDY93" s="364" t="s">
        <v>116</v>
      </c>
      <c r="PDZ93" s="364" t="s">
        <v>116</v>
      </c>
      <c r="PEA93" s="364" t="s">
        <v>116</v>
      </c>
      <c r="PEB93" s="364" t="s">
        <v>116</v>
      </c>
      <c r="PEC93" s="364" t="s">
        <v>116</v>
      </c>
      <c r="PED93" s="364" t="s">
        <v>116</v>
      </c>
      <c r="PEE93" s="364" t="s">
        <v>116</v>
      </c>
      <c r="PEF93" s="364" t="s">
        <v>116</v>
      </c>
      <c r="PEG93" s="364" t="s">
        <v>116</v>
      </c>
      <c r="PEH93" s="364" t="s">
        <v>116</v>
      </c>
      <c r="PEI93" s="364" t="s">
        <v>116</v>
      </c>
      <c r="PEJ93" s="364" t="s">
        <v>116</v>
      </c>
      <c r="PEK93" s="364" t="s">
        <v>116</v>
      </c>
      <c r="PEL93" s="364" t="s">
        <v>116</v>
      </c>
      <c r="PEM93" s="364" t="s">
        <v>116</v>
      </c>
      <c r="PEN93" s="364" t="s">
        <v>116</v>
      </c>
      <c r="PEO93" s="364" t="s">
        <v>116</v>
      </c>
      <c r="PEP93" s="364" t="s">
        <v>116</v>
      </c>
      <c r="PEQ93" s="364" t="s">
        <v>116</v>
      </c>
      <c r="PER93" s="364" t="s">
        <v>116</v>
      </c>
      <c r="PES93" s="364" t="s">
        <v>116</v>
      </c>
      <c r="PET93" s="364" t="s">
        <v>116</v>
      </c>
      <c r="PEU93" s="364" t="s">
        <v>116</v>
      </c>
      <c r="PEV93" s="364" t="s">
        <v>116</v>
      </c>
      <c r="PEW93" s="364" t="s">
        <v>116</v>
      </c>
      <c r="PEX93" s="364" t="s">
        <v>116</v>
      </c>
      <c r="PEY93" s="364" t="s">
        <v>116</v>
      </c>
      <c r="PEZ93" s="364" t="s">
        <v>116</v>
      </c>
      <c r="PFA93" s="364" t="s">
        <v>116</v>
      </c>
      <c r="PFB93" s="364" t="s">
        <v>116</v>
      </c>
      <c r="PFC93" s="364" t="s">
        <v>116</v>
      </c>
      <c r="PFD93" s="364" t="s">
        <v>116</v>
      </c>
      <c r="PFE93" s="364" t="s">
        <v>116</v>
      </c>
      <c r="PFF93" s="364" t="s">
        <v>116</v>
      </c>
      <c r="PFG93" s="364" t="s">
        <v>116</v>
      </c>
      <c r="PFH93" s="364" t="s">
        <v>116</v>
      </c>
      <c r="PFI93" s="364" t="s">
        <v>116</v>
      </c>
      <c r="PFJ93" s="364" t="s">
        <v>116</v>
      </c>
      <c r="PFK93" s="364" t="s">
        <v>116</v>
      </c>
      <c r="PFL93" s="364" t="s">
        <v>116</v>
      </c>
      <c r="PFM93" s="364" t="s">
        <v>116</v>
      </c>
      <c r="PFN93" s="364" t="s">
        <v>116</v>
      </c>
      <c r="PFO93" s="364" t="s">
        <v>116</v>
      </c>
      <c r="PFP93" s="364" t="s">
        <v>116</v>
      </c>
      <c r="PFQ93" s="364" t="s">
        <v>116</v>
      </c>
      <c r="PFR93" s="364" t="s">
        <v>116</v>
      </c>
      <c r="PFS93" s="364" t="s">
        <v>116</v>
      </c>
      <c r="PFT93" s="364" t="s">
        <v>116</v>
      </c>
      <c r="PFU93" s="364" t="s">
        <v>116</v>
      </c>
      <c r="PFV93" s="364" t="s">
        <v>116</v>
      </c>
      <c r="PFW93" s="364" t="s">
        <v>116</v>
      </c>
      <c r="PFX93" s="364" t="s">
        <v>116</v>
      </c>
      <c r="PFY93" s="364" t="s">
        <v>116</v>
      </c>
      <c r="PFZ93" s="364" t="s">
        <v>116</v>
      </c>
      <c r="PGA93" s="364" t="s">
        <v>116</v>
      </c>
      <c r="PGB93" s="364" t="s">
        <v>116</v>
      </c>
      <c r="PGC93" s="364" t="s">
        <v>116</v>
      </c>
      <c r="PGD93" s="364" t="s">
        <v>116</v>
      </c>
      <c r="PGE93" s="364" t="s">
        <v>116</v>
      </c>
      <c r="PGF93" s="364" t="s">
        <v>116</v>
      </c>
      <c r="PGG93" s="364" t="s">
        <v>116</v>
      </c>
      <c r="PGH93" s="364" t="s">
        <v>116</v>
      </c>
      <c r="PGI93" s="364" t="s">
        <v>116</v>
      </c>
      <c r="PGJ93" s="364" t="s">
        <v>116</v>
      </c>
      <c r="PGK93" s="364" t="s">
        <v>116</v>
      </c>
      <c r="PGL93" s="364" t="s">
        <v>116</v>
      </c>
      <c r="PGM93" s="364" t="s">
        <v>116</v>
      </c>
      <c r="PGN93" s="364" t="s">
        <v>116</v>
      </c>
      <c r="PGO93" s="364" t="s">
        <v>116</v>
      </c>
      <c r="PGP93" s="364" t="s">
        <v>116</v>
      </c>
      <c r="PGQ93" s="364" t="s">
        <v>116</v>
      </c>
      <c r="PGR93" s="364" t="s">
        <v>116</v>
      </c>
      <c r="PGS93" s="364" t="s">
        <v>116</v>
      </c>
      <c r="PGT93" s="364" t="s">
        <v>116</v>
      </c>
      <c r="PGU93" s="364" t="s">
        <v>116</v>
      </c>
      <c r="PGV93" s="364" t="s">
        <v>116</v>
      </c>
      <c r="PGW93" s="364" t="s">
        <v>116</v>
      </c>
      <c r="PGX93" s="364" t="s">
        <v>116</v>
      </c>
      <c r="PGY93" s="364" t="s">
        <v>116</v>
      </c>
      <c r="PGZ93" s="364" t="s">
        <v>116</v>
      </c>
      <c r="PHA93" s="364" t="s">
        <v>116</v>
      </c>
      <c r="PHB93" s="364" t="s">
        <v>116</v>
      </c>
      <c r="PHC93" s="364" t="s">
        <v>116</v>
      </c>
      <c r="PHD93" s="364" t="s">
        <v>116</v>
      </c>
      <c r="PHE93" s="364" t="s">
        <v>116</v>
      </c>
      <c r="PHF93" s="364" t="s">
        <v>116</v>
      </c>
      <c r="PHG93" s="364" t="s">
        <v>116</v>
      </c>
      <c r="PHH93" s="364" t="s">
        <v>116</v>
      </c>
      <c r="PHI93" s="364" t="s">
        <v>116</v>
      </c>
      <c r="PHJ93" s="364" t="s">
        <v>116</v>
      </c>
      <c r="PHK93" s="364" t="s">
        <v>116</v>
      </c>
      <c r="PHL93" s="364" t="s">
        <v>116</v>
      </c>
      <c r="PHM93" s="364" t="s">
        <v>116</v>
      </c>
      <c r="PHN93" s="364" t="s">
        <v>116</v>
      </c>
      <c r="PHO93" s="364" t="s">
        <v>116</v>
      </c>
      <c r="PHP93" s="364" t="s">
        <v>116</v>
      </c>
      <c r="PHQ93" s="364" t="s">
        <v>116</v>
      </c>
      <c r="PHR93" s="364" t="s">
        <v>116</v>
      </c>
      <c r="PHS93" s="364" t="s">
        <v>116</v>
      </c>
      <c r="PHT93" s="364" t="s">
        <v>116</v>
      </c>
      <c r="PHU93" s="364" t="s">
        <v>116</v>
      </c>
      <c r="PHV93" s="364" t="s">
        <v>116</v>
      </c>
      <c r="PHW93" s="364" t="s">
        <v>116</v>
      </c>
      <c r="PHX93" s="364" t="s">
        <v>116</v>
      </c>
      <c r="PHY93" s="364" t="s">
        <v>116</v>
      </c>
      <c r="PHZ93" s="364" t="s">
        <v>116</v>
      </c>
      <c r="PIA93" s="364" t="s">
        <v>116</v>
      </c>
      <c r="PIB93" s="364" t="s">
        <v>116</v>
      </c>
      <c r="PIC93" s="364" t="s">
        <v>116</v>
      </c>
      <c r="PID93" s="364" t="s">
        <v>116</v>
      </c>
      <c r="PIE93" s="364" t="s">
        <v>116</v>
      </c>
      <c r="PIF93" s="364" t="s">
        <v>116</v>
      </c>
      <c r="PIG93" s="364" t="s">
        <v>116</v>
      </c>
      <c r="PIH93" s="364" t="s">
        <v>116</v>
      </c>
      <c r="PII93" s="364" t="s">
        <v>116</v>
      </c>
      <c r="PIJ93" s="364" t="s">
        <v>116</v>
      </c>
      <c r="PIK93" s="364" t="s">
        <v>116</v>
      </c>
      <c r="PIL93" s="364" t="s">
        <v>116</v>
      </c>
      <c r="PIM93" s="364" t="s">
        <v>116</v>
      </c>
      <c r="PIN93" s="364" t="s">
        <v>116</v>
      </c>
      <c r="PIO93" s="364" t="s">
        <v>116</v>
      </c>
      <c r="PIP93" s="364" t="s">
        <v>116</v>
      </c>
      <c r="PIQ93" s="364" t="s">
        <v>116</v>
      </c>
      <c r="PIR93" s="364" t="s">
        <v>116</v>
      </c>
      <c r="PIS93" s="364" t="s">
        <v>116</v>
      </c>
      <c r="PIT93" s="364" t="s">
        <v>116</v>
      </c>
      <c r="PIU93" s="364" t="s">
        <v>116</v>
      </c>
      <c r="PIV93" s="364" t="s">
        <v>116</v>
      </c>
      <c r="PIW93" s="364" t="s">
        <v>116</v>
      </c>
      <c r="PIX93" s="364" t="s">
        <v>116</v>
      </c>
      <c r="PIY93" s="364" t="s">
        <v>116</v>
      </c>
      <c r="PIZ93" s="364" t="s">
        <v>116</v>
      </c>
      <c r="PJA93" s="364" t="s">
        <v>116</v>
      </c>
      <c r="PJB93" s="364" t="s">
        <v>116</v>
      </c>
      <c r="PJC93" s="364" t="s">
        <v>116</v>
      </c>
      <c r="PJD93" s="364" t="s">
        <v>116</v>
      </c>
      <c r="PJE93" s="364" t="s">
        <v>116</v>
      </c>
      <c r="PJF93" s="364" t="s">
        <v>116</v>
      </c>
      <c r="PJG93" s="364" t="s">
        <v>116</v>
      </c>
      <c r="PJH93" s="364" t="s">
        <v>116</v>
      </c>
      <c r="PJI93" s="364" t="s">
        <v>116</v>
      </c>
      <c r="PJJ93" s="364" t="s">
        <v>116</v>
      </c>
      <c r="PJK93" s="364" t="s">
        <v>116</v>
      </c>
      <c r="PJL93" s="364" t="s">
        <v>116</v>
      </c>
      <c r="PJM93" s="364" t="s">
        <v>116</v>
      </c>
      <c r="PJN93" s="364" t="s">
        <v>116</v>
      </c>
      <c r="PJO93" s="364" t="s">
        <v>116</v>
      </c>
      <c r="PJP93" s="364" t="s">
        <v>116</v>
      </c>
      <c r="PJQ93" s="364" t="s">
        <v>116</v>
      </c>
      <c r="PJR93" s="364" t="s">
        <v>116</v>
      </c>
      <c r="PJS93" s="364" t="s">
        <v>116</v>
      </c>
      <c r="PJT93" s="364" t="s">
        <v>116</v>
      </c>
      <c r="PJU93" s="364" t="s">
        <v>116</v>
      </c>
      <c r="PJV93" s="364" t="s">
        <v>116</v>
      </c>
      <c r="PJW93" s="364" t="s">
        <v>116</v>
      </c>
      <c r="PJX93" s="364" t="s">
        <v>116</v>
      </c>
      <c r="PJY93" s="364" t="s">
        <v>116</v>
      </c>
      <c r="PJZ93" s="364" t="s">
        <v>116</v>
      </c>
      <c r="PKA93" s="364" t="s">
        <v>116</v>
      </c>
      <c r="PKB93" s="364" t="s">
        <v>116</v>
      </c>
      <c r="PKC93" s="364" t="s">
        <v>116</v>
      </c>
      <c r="PKD93" s="364" t="s">
        <v>116</v>
      </c>
      <c r="PKE93" s="364" t="s">
        <v>116</v>
      </c>
      <c r="PKF93" s="364" t="s">
        <v>116</v>
      </c>
      <c r="PKG93" s="364" t="s">
        <v>116</v>
      </c>
      <c r="PKH93" s="364" t="s">
        <v>116</v>
      </c>
      <c r="PKI93" s="364" t="s">
        <v>116</v>
      </c>
      <c r="PKJ93" s="364" t="s">
        <v>116</v>
      </c>
      <c r="PKK93" s="364" t="s">
        <v>116</v>
      </c>
      <c r="PKL93" s="364" t="s">
        <v>116</v>
      </c>
      <c r="PKM93" s="364" t="s">
        <v>116</v>
      </c>
      <c r="PKN93" s="364" t="s">
        <v>116</v>
      </c>
      <c r="PKO93" s="364" t="s">
        <v>116</v>
      </c>
      <c r="PKP93" s="364" t="s">
        <v>116</v>
      </c>
      <c r="PKQ93" s="364" t="s">
        <v>116</v>
      </c>
      <c r="PKR93" s="364" t="s">
        <v>116</v>
      </c>
      <c r="PKS93" s="364" t="s">
        <v>116</v>
      </c>
      <c r="PKT93" s="364" t="s">
        <v>116</v>
      </c>
      <c r="PKU93" s="364" t="s">
        <v>116</v>
      </c>
      <c r="PKV93" s="364" t="s">
        <v>116</v>
      </c>
      <c r="PKW93" s="364" t="s">
        <v>116</v>
      </c>
      <c r="PKX93" s="364" t="s">
        <v>116</v>
      </c>
      <c r="PKY93" s="364" t="s">
        <v>116</v>
      </c>
      <c r="PKZ93" s="364" t="s">
        <v>116</v>
      </c>
      <c r="PLA93" s="364" t="s">
        <v>116</v>
      </c>
      <c r="PLB93" s="364" t="s">
        <v>116</v>
      </c>
      <c r="PLC93" s="364" t="s">
        <v>116</v>
      </c>
      <c r="PLD93" s="364" t="s">
        <v>116</v>
      </c>
      <c r="PLE93" s="364" t="s">
        <v>116</v>
      </c>
      <c r="PLF93" s="364" t="s">
        <v>116</v>
      </c>
      <c r="PLG93" s="364" t="s">
        <v>116</v>
      </c>
      <c r="PLH93" s="364" t="s">
        <v>116</v>
      </c>
      <c r="PLI93" s="364" t="s">
        <v>116</v>
      </c>
      <c r="PLJ93" s="364" t="s">
        <v>116</v>
      </c>
      <c r="PLK93" s="364" t="s">
        <v>116</v>
      </c>
      <c r="PLL93" s="364" t="s">
        <v>116</v>
      </c>
      <c r="PLM93" s="364" t="s">
        <v>116</v>
      </c>
      <c r="PLN93" s="364" t="s">
        <v>116</v>
      </c>
      <c r="PLO93" s="364" t="s">
        <v>116</v>
      </c>
      <c r="PLP93" s="364" t="s">
        <v>116</v>
      </c>
      <c r="PLQ93" s="364" t="s">
        <v>116</v>
      </c>
      <c r="PLR93" s="364" t="s">
        <v>116</v>
      </c>
      <c r="PLS93" s="364" t="s">
        <v>116</v>
      </c>
      <c r="PLT93" s="364" t="s">
        <v>116</v>
      </c>
      <c r="PLU93" s="364" t="s">
        <v>116</v>
      </c>
      <c r="PLV93" s="364" t="s">
        <v>116</v>
      </c>
      <c r="PLW93" s="364" t="s">
        <v>116</v>
      </c>
      <c r="PLX93" s="364" t="s">
        <v>116</v>
      </c>
      <c r="PLY93" s="364" t="s">
        <v>116</v>
      </c>
      <c r="PLZ93" s="364" t="s">
        <v>116</v>
      </c>
      <c r="PMA93" s="364" t="s">
        <v>116</v>
      </c>
      <c r="PMB93" s="364" t="s">
        <v>116</v>
      </c>
      <c r="PMC93" s="364" t="s">
        <v>116</v>
      </c>
      <c r="PMD93" s="364" t="s">
        <v>116</v>
      </c>
      <c r="PME93" s="364" t="s">
        <v>116</v>
      </c>
      <c r="PMF93" s="364" t="s">
        <v>116</v>
      </c>
      <c r="PMG93" s="364" t="s">
        <v>116</v>
      </c>
      <c r="PMH93" s="364" t="s">
        <v>116</v>
      </c>
      <c r="PMI93" s="364" t="s">
        <v>116</v>
      </c>
      <c r="PMJ93" s="364" t="s">
        <v>116</v>
      </c>
      <c r="PMK93" s="364" t="s">
        <v>116</v>
      </c>
      <c r="PML93" s="364" t="s">
        <v>116</v>
      </c>
      <c r="PMM93" s="364" t="s">
        <v>116</v>
      </c>
      <c r="PMN93" s="364" t="s">
        <v>116</v>
      </c>
      <c r="PMO93" s="364" t="s">
        <v>116</v>
      </c>
      <c r="PMP93" s="364" t="s">
        <v>116</v>
      </c>
      <c r="PMQ93" s="364" t="s">
        <v>116</v>
      </c>
      <c r="PMR93" s="364" t="s">
        <v>116</v>
      </c>
      <c r="PMS93" s="364" t="s">
        <v>116</v>
      </c>
      <c r="PMT93" s="364" t="s">
        <v>116</v>
      </c>
      <c r="PMU93" s="364" t="s">
        <v>116</v>
      </c>
      <c r="PMV93" s="364" t="s">
        <v>116</v>
      </c>
      <c r="PMW93" s="364" t="s">
        <v>116</v>
      </c>
      <c r="PMX93" s="364" t="s">
        <v>116</v>
      </c>
      <c r="PMY93" s="364" t="s">
        <v>116</v>
      </c>
      <c r="PMZ93" s="364" t="s">
        <v>116</v>
      </c>
      <c r="PNA93" s="364" t="s">
        <v>116</v>
      </c>
      <c r="PNB93" s="364" t="s">
        <v>116</v>
      </c>
      <c r="PNC93" s="364" t="s">
        <v>116</v>
      </c>
      <c r="PND93" s="364" t="s">
        <v>116</v>
      </c>
      <c r="PNE93" s="364" t="s">
        <v>116</v>
      </c>
      <c r="PNF93" s="364" t="s">
        <v>116</v>
      </c>
      <c r="PNG93" s="364" t="s">
        <v>116</v>
      </c>
      <c r="PNH93" s="364" t="s">
        <v>116</v>
      </c>
      <c r="PNI93" s="364" t="s">
        <v>116</v>
      </c>
      <c r="PNJ93" s="364" t="s">
        <v>116</v>
      </c>
      <c r="PNK93" s="364" t="s">
        <v>116</v>
      </c>
      <c r="PNL93" s="364" t="s">
        <v>116</v>
      </c>
      <c r="PNM93" s="364" t="s">
        <v>116</v>
      </c>
      <c r="PNN93" s="364" t="s">
        <v>116</v>
      </c>
      <c r="PNO93" s="364" t="s">
        <v>116</v>
      </c>
      <c r="PNP93" s="364" t="s">
        <v>116</v>
      </c>
      <c r="PNQ93" s="364" t="s">
        <v>116</v>
      </c>
      <c r="PNR93" s="364" t="s">
        <v>116</v>
      </c>
      <c r="PNS93" s="364" t="s">
        <v>116</v>
      </c>
      <c r="PNT93" s="364" t="s">
        <v>116</v>
      </c>
      <c r="PNU93" s="364" t="s">
        <v>116</v>
      </c>
      <c r="PNV93" s="364" t="s">
        <v>116</v>
      </c>
      <c r="PNW93" s="364" t="s">
        <v>116</v>
      </c>
      <c r="PNX93" s="364" t="s">
        <v>116</v>
      </c>
      <c r="PNY93" s="364" t="s">
        <v>116</v>
      </c>
      <c r="PNZ93" s="364" t="s">
        <v>116</v>
      </c>
      <c r="POA93" s="364" t="s">
        <v>116</v>
      </c>
      <c r="POB93" s="364" t="s">
        <v>116</v>
      </c>
      <c r="POC93" s="364" t="s">
        <v>116</v>
      </c>
      <c r="POD93" s="364" t="s">
        <v>116</v>
      </c>
      <c r="POE93" s="364" t="s">
        <v>116</v>
      </c>
      <c r="POF93" s="364" t="s">
        <v>116</v>
      </c>
      <c r="POG93" s="364" t="s">
        <v>116</v>
      </c>
      <c r="POH93" s="364" t="s">
        <v>116</v>
      </c>
      <c r="POI93" s="364" t="s">
        <v>116</v>
      </c>
      <c r="POJ93" s="364" t="s">
        <v>116</v>
      </c>
      <c r="POK93" s="364" t="s">
        <v>116</v>
      </c>
      <c r="POL93" s="364" t="s">
        <v>116</v>
      </c>
      <c r="POM93" s="364" t="s">
        <v>116</v>
      </c>
      <c r="PON93" s="364" t="s">
        <v>116</v>
      </c>
      <c r="POO93" s="364" t="s">
        <v>116</v>
      </c>
      <c r="POP93" s="364" t="s">
        <v>116</v>
      </c>
      <c r="POQ93" s="364" t="s">
        <v>116</v>
      </c>
      <c r="POR93" s="364" t="s">
        <v>116</v>
      </c>
      <c r="POS93" s="364" t="s">
        <v>116</v>
      </c>
      <c r="POT93" s="364" t="s">
        <v>116</v>
      </c>
      <c r="POU93" s="364" t="s">
        <v>116</v>
      </c>
      <c r="POV93" s="364" t="s">
        <v>116</v>
      </c>
      <c r="POW93" s="364" t="s">
        <v>116</v>
      </c>
      <c r="POX93" s="364" t="s">
        <v>116</v>
      </c>
      <c r="POY93" s="364" t="s">
        <v>116</v>
      </c>
      <c r="POZ93" s="364" t="s">
        <v>116</v>
      </c>
      <c r="PPA93" s="364" t="s">
        <v>116</v>
      </c>
      <c r="PPB93" s="364" t="s">
        <v>116</v>
      </c>
      <c r="PPC93" s="364" t="s">
        <v>116</v>
      </c>
      <c r="PPD93" s="364" t="s">
        <v>116</v>
      </c>
      <c r="PPE93" s="364" t="s">
        <v>116</v>
      </c>
      <c r="PPF93" s="364" t="s">
        <v>116</v>
      </c>
      <c r="PPG93" s="364" t="s">
        <v>116</v>
      </c>
      <c r="PPH93" s="364" t="s">
        <v>116</v>
      </c>
      <c r="PPI93" s="364" t="s">
        <v>116</v>
      </c>
      <c r="PPJ93" s="364" t="s">
        <v>116</v>
      </c>
      <c r="PPK93" s="364" t="s">
        <v>116</v>
      </c>
      <c r="PPL93" s="364" t="s">
        <v>116</v>
      </c>
      <c r="PPM93" s="364" t="s">
        <v>116</v>
      </c>
      <c r="PPN93" s="364" t="s">
        <v>116</v>
      </c>
      <c r="PPO93" s="364" t="s">
        <v>116</v>
      </c>
      <c r="PPP93" s="364" t="s">
        <v>116</v>
      </c>
      <c r="PPQ93" s="364" t="s">
        <v>116</v>
      </c>
      <c r="PPR93" s="364" t="s">
        <v>116</v>
      </c>
      <c r="PPS93" s="364" t="s">
        <v>116</v>
      </c>
      <c r="PPT93" s="364" t="s">
        <v>116</v>
      </c>
      <c r="PPU93" s="364" t="s">
        <v>116</v>
      </c>
      <c r="PPV93" s="364" t="s">
        <v>116</v>
      </c>
      <c r="PPW93" s="364" t="s">
        <v>116</v>
      </c>
      <c r="PPX93" s="364" t="s">
        <v>116</v>
      </c>
      <c r="PPY93" s="364" t="s">
        <v>116</v>
      </c>
      <c r="PPZ93" s="364" t="s">
        <v>116</v>
      </c>
      <c r="PQA93" s="364" t="s">
        <v>116</v>
      </c>
      <c r="PQB93" s="364" t="s">
        <v>116</v>
      </c>
      <c r="PQC93" s="364" t="s">
        <v>116</v>
      </c>
      <c r="PQD93" s="364" t="s">
        <v>116</v>
      </c>
      <c r="PQE93" s="364" t="s">
        <v>116</v>
      </c>
      <c r="PQF93" s="364" t="s">
        <v>116</v>
      </c>
      <c r="PQG93" s="364" t="s">
        <v>116</v>
      </c>
      <c r="PQH93" s="364" t="s">
        <v>116</v>
      </c>
      <c r="PQI93" s="364" t="s">
        <v>116</v>
      </c>
      <c r="PQJ93" s="364" t="s">
        <v>116</v>
      </c>
      <c r="PQK93" s="364" t="s">
        <v>116</v>
      </c>
      <c r="PQL93" s="364" t="s">
        <v>116</v>
      </c>
      <c r="PQM93" s="364" t="s">
        <v>116</v>
      </c>
      <c r="PQN93" s="364" t="s">
        <v>116</v>
      </c>
      <c r="PQO93" s="364" t="s">
        <v>116</v>
      </c>
      <c r="PQP93" s="364" t="s">
        <v>116</v>
      </c>
      <c r="PQQ93" s="364" t="s">
        <v>116</v>
      </c>
      <c r="PQR93" s="364" t="s">
        <v>116</v>
      </c>
      <c r="PQS93" s="364" t="s">
        <v>116</v>
      </c>
      <c r="PQT93" s="364" t="s">
        <v>116</v>
      </c>
      <c r="PQU93" s="364" t="s">
        <v>116</v>
      </c>
      <c r="PQV93" s="364" t="s">
        <v>116</v>
      </c>
      <c r="PQW93" s="364" t="s">
        <v>116</v>
      </c>
      <c r="PQX93" s="364" t="s">
        <v>116</v>
      </c>
      <c r="PQY93" s="364" t="s">
        <v>116</v>
      </c>
      <c r="PQZ93" s="364" t="s">
        <v>116</v>
      </c>
      <c r="PRA93" s="364" t="s">
        <v>116</v>
      </c>
      <c r="PRB93" s="364" t="s">
        <v>116</v>
      </c>
      <c r="PRC93" s="364" t="s">
        <v>116</v>
      </c>
      <c r="PRD93" s="364" t="s">
        <v>116</v>
      </c>
      <c r="PRE93" s="364" t="s">
        <v>116</v>
      </c>
      <c r="PRF93" s="364" t="s">
        <v>116</v>
      </c>
      <c r="PRG93" s="364" t="s">
        <v>116</v>
      </c>
      <c r="PRH93" s="364" t="s">
        <v>116</v>
      </c>
      <c r="PRI93" s="364" t="s">
        <v>116</v>
      </c>
      <c r="PRJ93" s="364" t="s">
        <v>116</v>
      </c>
      <c r="PRK93" s="364" t="s">
        <v>116</v>
      </c>
      <c r="PRL93" s="364" t="s">
        <v>116</v>
      </c>
      <c r="PRM93" s="364" t="s">
        <v>116</v>
      </c>
      <c r="PRN93" s="364" t="s">
        <v>116</v>
      </c>
      <c r="PRO93" s="364" t="s">
        <v>116</v>
      </c>
      <c r="PRP93" s="364" t="s">
        <v>116</v>
      </c>
      <c r="PRQ93" s="364" t="s">
        <v>116</v>
      </c>
      <c r="PRR93" s="364" t="s">
        <v>116</v>
      </c>
      <c r="PRS93" s="364" t="s">
        <v>116</v>
      </c>
      <c r="PRT93" s="364" t="s">
        <v>116</v>
      </c>
      <c r="PRU93" s="364" t="s">
        <v>116</v>
      </c>
      <c r="PRV93" s="364" t="s">
        <v>116</v>
      </c>
      <c r="PRW93" s="364" t="s">
        <v>116</v>
      </c>
      <c r="PRX93" s="364" t="s">
        <v>116</v>
      </c>
      <c r="PRY93" s="364" t="s">
        <v>116</v>
      </c>
      <c r="PRZ93" s="364" t="s">
        <v>116</v>
      </c>
      <c r="PSA93" s="364" t="s">
        <v>116</v>
      </c>
      <c r="PSB93" s="364" t="s">
        <v>116</v>
      </c>
      <c r="PSC93" s="364" t="s">
        <v>116</v>
      </c>
      <c r="PSD93" s="364" t="s">
        <v>116</v>
      </c>
      <c r="PSE93" s="364" t="s">
        <v>116</v>
      </c>
      <c r="PSF93" s="364" t="s">
        <v>116</v>
      </c>
      <c r="PSG93" s="364" t="s">
        <v>116</v>
      </c>
      <c r="PSH93" s="364" t="s">
        <v>116</v>
      </c>
      <c r="PSI93" s="364" t="s">
        <v>116</v>
      </c>
      <c r="PSJ93" s="364" t="s">
        <v>116</v>
      </c>
      <c r="PSK93" s="364" t="s">
        <v>116</v>
      </c>
      <c r="PSL93" s="364" t="s">
        <v>116</v>
      </c>
      <c r="PSM93" s="364" t="s">
        <v>116</v>
      </c>
      <c r="PSN93" s="364" t="s">
        <v>116</v>
      </c>
      <c r="PSO93" s="364" t="s">
        <v>116</v>
      </c>
      <c r="PSP93" s="364" t="s">
        <v>116</v>
      </c>
      <c r="PSQ93" s="364" t="s">
        <v>116</v>
      </c>
      <c r="PSR93" s="364" t="s">
        <v>116</v>
      </c>
      <c r="PSS93" s="364" t="s">
        <v>116</v>
      </c>
      <c r="PST93" s="364" t="s">
        <v>116</v>
      </c>
      <c r="PSU93" s="364" t="s">
        <v>116</v>
      </c>
      <c r="PSV93" s="364" t="s">
        <v>116</v>
      </c>
      <c r="PSW93" s="364" t="s">
        <v>116</v>
      </c>
      <c r="PSX93" s="364" t="s">
        <v>116</v>
      </c>
      <c r="PSY93" s="364" t="s">
        <v>116</v>
      </c>
      <c r="PSZ93" s="364" t="s">
        <v>116</v>
      </c>
      <c r="PTA93" s="364" t="s">
        <v>116</v>
      </c>
      <c r="PTB93" s="364" t="s">
        <v>116</v>
      </c>
      <c r="PTC93" s="364" t="s">
        <v>116</v>
      </c>
      <c r="PTD93" s="364" t="s">
        <v>116</v>
      </c>
      <c r="PTE93" s="364" t="s">
        <v>116</v>
      </c>
      <c r="PTF93" s="364" t="s">
        <v>116</v>
      </c>
      <c r="PTG93" s="364" t="s">
        <v>116</v>
      </c>
      <c r="PTH93" s="364" t="s">
        <v>116</v>
      </c>
      <c r="PTI93" s="364" t="s">
        <v>116</v>
      </c>
      <c r="PTJ93" s="364" t="s">
        <v>116</v>
      </c>
      <c r="PTK93" s="364" t="s">
        <v>116</v>
      </c>
      <c r="PTL93" s="364" t="s">
        <v>116</v>
      </c>
      <c r="PTM93" s="364" t="s">
        <v>116</v>
      </c>
      <c r="PTN93" s="364" t="s">
        <v>116</v>
      </c>
      <c r="PTO93" s="364" t="s">
        <v>116</v>
      </c>
      <c r="PTP93" s="364" t="s">
        <v>116</v>
      </c>
      <c r="PTQ93" s="364" t="s">
        <v>116</v>
      </c>
      <c r="PTR93" s="364" t="s">
        <v>116</v>
      </c>
      <c r="PTS93" s="364" t="s">
        <v>116</v>
      </c>
      <c r="PTT93" s="364" t="s">
        <v>116</v>
      </c>
      <c r="PTU93" s="364" t="s">
        <v>116</v>
      </c>
      <c r="PTV93" s="364" t="s">
        <v>116</v>
      </c>
      <c r="PTW93" s="364" t="s">
        <v>116</v>
      </c>
      <c r="PTX93" s="364" t="s">
        <v>116</v>
      </c>
      <c r="PTY93" s="364" t="s">
        <v>116</v>
      </c>
      <c r="PTZ93" s="364" t="s">
        <v>116</v>
      </c>
      <c r="PUA93" s="364" t="s">
        <v>116</v>
      </c>
      <c r="PUB93" s="364" t="s">
        <v>116</v>
      </c>
      <c r="PUC93" s="364" t="s">
        <v>116</v>
      </c>
      <c r="PUD93" s="364" t="s">
        <v>116</v>
      </c>
      <c r="PUE93" s="364" t="s">
        <v>116</v>
      </c>
      <c r="PUF93" s="364" t="s">
        <v>116</v>
      </c>
      <c r="PUG93" s="364" t="s">
        <v>116</v>
      </c>
      <c r="PUH93" s="364" t="s">
        <v>116</v>
      </c>
      <c r="PUI93" s="364" t="s">
        <v>116</v>
      </c>
      <c r="PUJ93" s="364" t="s">
        <v>116</v>
      </c>
      <c r="PUK93" s="364" t="s">
        <v>116</v>
      </c>
      <c r="PUL93" s="364" t="s">
        <v>116</v>
      </c>
      <c r="PUM93" s="364" t="s">
        <v>116</v>
      </c>
      <c r="PUN93" s="364" t="s">
        <v>116</v>
      </c>
      <c r="PUO93" s="364" t="s">
        <v>116</v>
      </c>
      <c r="PUP93" s="364" t="s">
        <v>116</v>
      </c>
      <c r="PUQ93" s="364" t="s">
        <v>116</v>
      </c>
      <c r="PUR93" s="364" t="s">
        <v>116</v>
      </c>
      <c r="PUS93" s="364" t="s">
        <v>116</v>
      </c>
      <c r="PUT93" s="364" t="s">
        <v>116</v>
      </c>
      <c r="PUU93" s="364" t="s">
        <v>116</v>
      </c>
      <c r="PUV93" s="364" t="s">
        <v>116</v>
      </c>
      <c r="PUW93" s="364" t="s">
        <v>116</v>
      </c>
      <c r="PUX93" s="364" t="s">
        <v>116</v>
      </c>
      <c r="PUY93" s="364" t="s">
        <v>116</v>
      </c>
      <c r="PUZ93" s="364" t="s">
        <v>116</v>
      </c>
      <c r="PVA93" s="364" t="s">
        <v>116</v>
      </c>
      <c r="PVB93" s="364" t="s">
        <v>116</v>
      </c>
      <c r="PVC93" s="364" t="s">
        <v>116</v>
      </c>
      <c r="PVD93" s="364" t="s">
        <v>116</v>
      </c>
      <c r="PVE93" s="364" t="s">
        <v>116</v>
      </c>
      <c r="PVF93" s="364" t="s">
        <v>116</v>
      </c>
      <c r="PVG93" s="364" t="s">
        <v>116</v>
      </c>
      <c r="PVH93" s="364" t="s">
        <v>116</v>
      </c>
      <c r="PVI93" s="364" t="s">
        <v>116</v>
      </c>
      <c r="PVJ93" s="364" t="s">
        <v>116</v>
      </c>
      <c r="PVK93" s="364" t="s">
        <v>116</v>
      </c>
      <c r="PVL93" s="364" t="s">
        <v>116</v>
      </c>
      <c r="PVM93" s="364" t="s">
        <v>116</v>
      </c>
      <c r="PVN93" s="364" t="s">
        <v>116</v>
      </c>
      <c r="PVO93" s="364" t="s">
        <v>116</v>
      </c>
      <c r="PVP93" s="364" t="s">
        <v>116</v>
      </c>
      <c r="PVQ93" s="364" t="s">
        <v>116</v>
      </c>
      <c r="PVR93" s="364" t="s">
        <v>116</v>
      </c>
      <c r="PVS93" s="364" t="s">
        <v>116</v>
      </c>
      <c r="PVT93" s="364" t="s">
        <v>116</v>
      </c>
      <c r="PVU93" s="364" t="s">
        <v>116</v>
      </c>
      <c r="PVV93" s="364" t="s">
        <v>116</v>
      </c>
      <c r="PVW93" s="364" t="s">
        <v>116</v>
      </c>
      <c r="PVX93" s="364" t="s">
        <v>116</v>
      </c>
      <c r="PVY93" s="364" t="s">
        <v>116</v>
      </c>
      <c r="PVZ93" s="364" t="s">
        <v>116</v>
      </c>
      <c r="PWA93" s="364" t="s">
        <v>116</v>
      </c>
      <c r="PWB93" s="364" t="s">
        <v>116</v>
      </c>
      <c r="PWC93" s="364" t="s">
        <v>116</v>
      </c>
      <c r="PWD93" s="364" t="s">
        <v>116</v>
      </c>
      <c r="PWE93" s="364" t="s">
        <v>116</v>
      </c>
      <c r="PWF93" s="364" t="s">
        <v>116</v>
      </c>
      <c r="PWG93" s="364" t="s">
        <v>116</v>
      </c>
      <c r="PWH93" s="364" t="s">
        <v>116</v>
      </c>
      <c r="PWI93" s="364" t="s">
        <v>116</v>
      </c>
      <c r="PWJ93" s="364" t="s">
        <v>116</v>
      </c>
      <c r="PWK93" s="364" t="s">
        <v>116</v>
      </c>
      <c r="PWL93" s="364" t="s">
        <v>116</v>
      </c>
      <c r="PWM93" s="364" t="s">
        <v>116</v>
      </c>
      <c r="PWN93" s="364" t="s">
        <v>116</v>
      </c>
      <c r="PWO93" s="364" t="s">
        <v>116</v>
      </c>
      <c r="PWP93" s="364" t="s">
        <v>116</v>
      </c>
      <c r="PWQ93" s="364" t="s">
        <v>116</v>
      </c>
      <c r="PWR93" s="364" t="s">
        <v>116</v>
      </c>
      <c r="PWS93" s="364" t="s">
        <v>116</v>
      </c>
      <c r="PWT93" s="364" t="s">
        <v>116</v>
      </c>
      <c r="PWU93" s="364" t="s">
        <v>116</v>
      </c>
      <c r="PWV93" s="364" t="s">
        <v>116</v>
      </c>
      <c r="PWW93" s="364" t="s">
        <v>116</v>
      </c>
      <c r="PWX93" s="364" t="s">
        <v>116</v>
      </c>
      <c r="PWY93" s="364" t="s">
        <v>116</v>
      </c>
      <c r="PWZ93" s="364" t="s">
        <v>116</v>
      </c>
      <c r="PXA93" s="364" t="s">
        <v>116</v>
      </c>
      <c r="PXB93" s="364" t="s">
        <v>116</v>
      </c>
      <c r="PXC93" s="364" t="s">
        <v>116</v>
      </c>
      <c r="PXD93" s="364" t="s">
        <v>116</v>
      </c>
      <c r="PXE93" s="364" t="s">
        <v>116</v>
      </c>
      <c r="PXF93" s="364" t="s">
        <v>116</v>
      </c>
      <c r="PXG93" s="364" t="s">
        <v>116</v>
      </c>
      <c r="PXH93" s="364" t="s">
        <v>116</v>
      </c>
      <c r="PXI93" s="364" t="s">
        <v>116</v>
      </c>
      <c r="PXJ93" s="364" t="s">
        <v>116</v>
      </c>
      <c r="PXK93" s="364" t="s">
        <v>116</v>
      </c>
      <c r="PXL93" s="364" t="s">
        <v>116</v>
      </c>
      <c r="PXM93" s="364" t="s">
        <v>116</v>
      </c>
      <c r="PXN93" s="364" t="s">
        <v>116</v>
      </c>
      <c r="PXO93" s="364" t="s">
        <v>116</v>
      </c>
      <c r="PXP93" s="364" t="s">
        <v>116</v>
      </c>
      <c r="PXQ93" s="364" t="s">
        <v>116</v>
      </c>
      <c r="PXR93" s="364" t="s">
        <v>116</v>
      </c>
      <c r="PXS93" s="364" t="s">
        <v>116</v>
      </c>
      <c r="PXT93" s="364" t="s">
        <v>116</v>
      </c>
      <c r="PXU93" s="364" t="s">
        <v>116</v>
      </c>
      <c r="PXV93" s="364" t="s">
        <v>116</v>
      </c>
      <c r="PXW93" s="364" t="s">
        <v>116</v>
      </c>
      <c r="PXX93" s="364" t="s">
        <v>116</v>
      </c>
      <c r="PXY93" s="364" t="s">
        <v>116</v>
      </c>
      <c r="PXZ93" s="364" t="s">
        <v>116</v>
      </c>
      <c r="PYA93" s="364" t="s">
        <v>116</v>
      </c>
      <c r="PYB93" s="364" t="s">
        <v>116</v>
      </c>
      <c r="PYC93" s="364" t="s">
        <v>116</v>
      </c>
      <c r="PYD93" s="364" t="s">
        <v>116</v>
      </c>
      <c r="PYE93" s="364" t="s">
        <v>116</v>
      </c>
      <c r="PYF93" s="364" t="s">
        <v>116</v>
      </c>
      <c r="PYG93" s="364" t="s">
        <v>116</v>
      </c>
      <c r="PYH93" s="364" t="s">
        <v>116</v>
      </c>
      <c r="PYI93" s="364" t="s">
        <v>116</v>
      </c>
      <c r="PYJ93" s="364" t="s">
        <v>116</v>
      </c>
      <c r="PYK93" s="364" t="s">
        <v>116</v>
      </c>
      <c r="PYL93" s="364" t="s">
        <v>116</v>
      </c>
      <c r="PYM93" s="364" t="s">
        <v>116</v>
      </c>
      <c r="PYN93" s="364" t="s">
        <v>116</v>
      </c>
      <c r="PYO93" s="364" t="s">
        <v>116</v>
      </c>
      <c r="PYP93" s="364" t="s">
        <v>116</v>
      </c>
      <c r="PYQ93" s="364" t="s">
        <v>116</v>
      </c>
      <c r="PYR93" s="364" t="s">
        <v>116</v>
      </c>
      <c r="PYS93" s="364" t="s">
        <v>116</v>
      </c>
      <c r="PYT93" s="364" t="s">
        <v>116</v>
      </c>
      <c r="PYU93" s="364" t="s">
        <v>116</v>
      </c>
      <c r="PYV93" s="364" t="s">
        <v>116</v>
      </c>
      <c r="PYW93" s="364" t="s">
        <v>116</v>
      </c>
      <c r="PYX93" s="364" t="s">
        <v>116</v>
      </c>
      <c r="PYY93" s="364" t="s">
        <v>116</v>
      </c>
      <c r="PYZ93" s="364" t="s">
        <v>116</v>
      </c>
      <c r="PZA93" s="364" t="s">
        <v>116</v>
      </c>
      <c r="PZB93" s="364" t="s">
        <v>116</v>
      </c>
      <c r="PZC93" s="364" t="s">
        <v>116</v>
      </c>
      <c r="PZD93" s="364" t="s">
        <v>116</v>
      </c>
      <c r="PZE93" s="364" t="s">
        <v>116</v>
      </c>
      <c r="PZF93" s="364" t="s">
        <v>116</v>
      </c>
      <c r="PZG93" s="364" t="s">
        <v>116</v>
      </c>
      <c r="PZH93" s="364" t="s">
        <v>116</v>
      </c>
      <c r="PZI93" s="364" t="s">
        <v>116</v>
      </c>
      <c r="PZJ93" s="364" t="s">
        <v>116</v>
      </c>
      <c r="PZK93" s="364" t="s">
        <v>116</v>
      </c>
      <c r="PZL93" s="364" t="s">
        <v>116</v>
      </c>
      <c r="PZM93" s="364" t="s">
        <v>116</v>
      </c>
      <c r="PZN93" s="364" t="s">
        <v>116</v>
      </c>
      <c r="PZO93" s="364" t="s">
        <v>116</v>
      </c>
      <c r="PZP93" s="364" t="s">
        <v>116</v>
      </c>
      <c r="PZQ93" s="364" t="s">
        <v>116</v>
      </c>
      <c r="PZR93" s="364" t="s">
        <v>116</v>
      </c>
      <c r="PZS93" s="364" t="s">
        <v>116</v>
      </c>
      <c r="PZT93" s="364" t="s">
        <v>116</v>
      </c>
      <c r="PZU93" s="364" t="s">
        <v>116</v>
      </c>
      <c r="PZV93" s="364" t="s">
        <v>116</v>
      </c>
      <c r="PZW93" s="364" t="s">
        <v>116</v>
      </c>
      <c r="PZX93" s="364" t="s">
        <v>116</v>
      </c>
      <c r="PZY93" s="364" t="s">
        <v>116</v>
      </c>
      <c r="PZZ93" s="364" t="s">
        <v>116</v>
      </c>
      <c r="QAA93" s="364" t="s">
        <v>116</v>
      </c>
      <c r="QAB93" s="364" t="s">
        <v>116</v>
      </c>
      <c r="QAC93" s="364" t="s">
        <v>116</v>
      </c>
      <c r="QAD93" s="364" t="s">
        <v>116</v>
      </c>
      <c r="QAE93" s="364" t="s">
        <v>116</v>
      </c>
      <c r="QAF93" s="364" t="s">
        <v>116</v>
      </c>
      <c r="QAG93" s="364" t="s">
        <v>116</v>
      </c>
      <c r="QAH93" s="364" t="s">
        <v>116</v>
      </c>
      <c r="QAI93" s="364" t="s">
        <v>116</v>
      </c>
      <c r="QAJ93" s="364" t="s">
        <v>116</v>
      </c>
      <c r="QAK93" s="364" t="s">
        <v>116</v>
      </c>
      <c r="QAL93" s="364" t="s">
        <v>116</v>
      </c>
      <c r="QAM93" s="364" t="s">
        <v>116</v>
      </c>
      <c r="QAN93" s="364" t="s">
        <v>116</v>
      </c>
      <c r="QAO93" s="364" t="s">
        <v>116</v>
      </c>
      <c r="QAP93" s="364" t="s">
        <v>116</v>
      </c>
      <c r="QAQ93" s="364" t="s">
        <v>116</v>
      </c>
      <c r="QAR93" s="364" t="s">
        <v>116</v>
      </c>
      <c r="QAS93" s="364" t="s">
        <v>116</v>
      </c>
      <c r="QAT93" s="364" t="s">
        <v>116</v>
      </c>
      <c r="QAU93" s="364" t="s">
        <v>116</v>
      </c>
      <c r="QAV93" s="364" t="s">
        <v>116</v>
      </c>
      <c r="QAW93" s="364" t="s">
        <v>116</v>
      </c>
      <c r="QAX93" s="364" t="s">
        <v>116</v>
      </c>
      <c r="QAY93" s="364" t="s">
        <v>116</v>
      </c>
      <c r="QAZ93" s="364" t="s">
        <v>116</v>
      </c>
      <c r="QBA93" s="364" t="s">
        <v>116</v>
      </c>
      <c r="QBB93" s="364" t="s">
        <v>116</v>
      </c>
      <c r="QBC93" s="364" t="s">
        <v>116</v>
      </c>
      <c r="QBD93" s="364" t="s">
        <v>116</v>
      </c>
      <c r="QBE93" s="364" t="s">
        <v>116</v>
      </c>
      <c r="QBF93" s="364" t="s">
        <v>116</v>
      </c>
      <c r="QBG93" s="364" t="s">
        <v>116</v>
      </c>
      <c r="QBH93" s="364" t="s">
        <v>116</v>
      </c>
      <c r="QBI93" s="364" t="s">
        <v>116</v>
      </c>
      <c r="QBJ93" s="364" t="s">
        <v>116</v>
      </c>
      <c r="QBK93" s="364" t="s">
        <v>116</v>
      </c>
      <c r="QBL93" s="364" t="s">
        <v>116</v>
      </c>
      <c r="QBM93" s="364" t="s">
        <v>116</v>
      </c>
      <c r="QBN93" s="364" t="s">
        <v>116</v>
      </c>
      <c r="QBO93" s="364" t="s">
        <v>116</v>
      </c>
      <c r="QBP93" s="364" t="s">
        <v>116</v>
      </c>
      <c r="QBQ93" s="364" t="s">
        <v>116</v>
      </c>
      <c r="QBR93" s="364" t="s">
        <v>116</v>
      </c>
      <c r="QBS93" s="364" t="s">
        <v>116</v>
      </c>
      <c r="QBT93" s="364" t="s">
        <v>116</v>
      </c>
      <c r="QBU93" s="364" t="s">
        <v>116</v>
      </c>
      <c r="QBV93" s="364" t="s">
        <v>116</v>
      </c>
      <c r="QBW93" s="364" t="s">
        <v>116</v>
      </c>
      <c r="QBX93" s="364" t="s">
        <v>116</v>
      </c>
      <c r="QBY93" s="364" t="s">
        <v>116</v>
      </c>
      <c r="QBZ93" s="364" t="s">
        <v>116</v>
      </c>
      <c r="QCA93" s="364" t="s">
        <v>116</v>
      </c>
      <c r="QCB93" s="364" t="s">
        <v>116</v>
      </c>
      <c r="QCC93" s="364" t="s">
        <v>116</v>
      </c>
      <c r="QCD93" s="364" t="s">
        <v>116</v>
      </c>
      <c r="QCE93" s="364" t="s">
        <v>116</v>
      </c>
      <c r="QCF93" s="364" t="s">
        <v>116</v>
      </c>
      <c r="QCG93" s="364" t="s">
        <v>116</v>
      </c>
      <c r="QCH93" s="364" t="s">
        <v>116</v>
      </c>
      <c r="QCI93" s="364" t="s">
        <v>116</v>
      </c>
      <c r="QCJ93" s="364" t="s">
        <v>116</v>
      </c>
      <c r="QCK93" s="364" t="s">
        <v>116</v>
      </c>
      <c r="QCL93" s="364" t="s">
        <v>116</v>
      </c>
      <c r="QCM93" s="364" t="s">
        <v>116</v>
      </c>
      <c r="QCN93" s="364" t="s">
        <v>116</v>
      </c>
      <c r="QCO93" s="364" t="s">
        <v>116</v>
      </c>
      <c r="QCP93" s="364" t="s">
        <v>116</v>
      </c>
      <c r="QCQ93" s="364" t="s">
        <v>116</v>
      </c>
      <c r="QCR93" s="364" t="s">
        <v>116</v>
      </c>
      <c r="QCS93" s="364" t="s">
        <v>116</v>
      </c>
      <c r="QCT93" s="364" t="s">
        <v>116</v>
      </c>
      <c r="QCU93" s="364" t="s">
        <v>116</v>
      </c>
      <c r="QCV93" s="364" t="s">
        <v>116</v>
      </c>
      <c r="QCW93" s="364" t="s">
        <v>116</v>
      </c>
      <c r="QCX93" s="364" t="s">
        <v>116</v>
      </c>
      <c r="QCY93" s="364" t="s">
        <v>116</v>
      </c>
      <c r="QCZ93" s="364" t="s">
        <v>116</v>
      </c>
      <c r="QDA93" s="364" t="s">
        <v>116</v>
      </c>
      <c r="QDB93" s="364" t="s">
        <v>116</v>
      </c>
      <c r="QDC93" s="364" t="s">
        <v>116</v>
      </c>
      <c r="QDD93" s="364" t="s">
        <v>116</v>
      </c>
      <c r="QDE93" s="364" t="s">
        <v>116</v>
      </c>
      <c r="QDF93" s="364" t="s">
        <v>116</v>
      </c>
      <c r="QDG93" s="364" t="s">
        <v>116</v>
      </c>
      <c r="QDH93" s="364" t="s">
        <v>116</v>
      </c>
      <c r="QDI93" s="364" t="s">
        <v>116</v>
      </c>
      <c r="QDJ93" s="364" t="s">
        <v>116</v>
      </c>
      <c r="QDK93" s="364" t="s">
        <v>116</v>
      </c>
      <c r="QDL93" s="364" t="s">
        <v>116</v>
      </c>
      <c r="QDM93" s="364" t="s">
        <v>116</v>
      </c>
      <c r="QDN93" s="364" t="s">
        <v>116</v>
      </c>
      <c r="QDO93" s="364" t="s">
        <v>116</v>
      </c>
      <c r="QDP93" s="364" t="s">
        <v>116</v>
      </c>
      <c r="QDQ93" s="364" t="s">
        <v>116</v>
      </c>
      <c r="QDR93" s="364" t="s">
        <v>116</v>
      </c>
      <c r="QDS93" s="364" t="s">
        <v>116</v>
      </c>
      <c r="QDT93" s="364" t="s">
        <v>116</v>
      </c>
      <c r="QDU93" s="364" t="s">
        <v>116</v>
      </c>
      <c r="QDV93" s="364" t="s">
        <v>116</v>
      </c>
      <c r="QDW93" s="364" t="s">
        <v>116</v>
      </c>
      <c r="QDX93" s="364" t="s">
        <v>116</v>
      </c>
      <c r="QDY93" s="364" t="s">
        <v>116</v>
      </c>
      <c r="QDZ93" s="364" t="s">
        <v>116</v>
      </c>
      <c r="QEA93" s="364" t="s">
        <v>116</v>
      </c>
      <c r="QEB93" s="364" t="s">
        <v>116</v>
      </c>
      <c r="QEC93" s="364" t="s">
        <v>116</v>
      </c>
      <c r="QED93" s="364" t="s">
        <v>116</v>
      </c>
      <c r="QEE93" s="364" t="s">
        <v>116</v>
      </c>
      <c r="QEF93" s="364" t="s">
        <v>116</v>
      </c>
      <c r="QEG93" s="364" t="s">
        <v>116</v>
      </c>
      <c r="QEH93" s="364" t="s">
        <v>116</v>
      </c>
      <c r="QEI93" s="364" t="s">
        <v>116</v>
      </c>
      <c r="QEJ93" s="364" t="s">
        <v>116</v>
      </c>
      <c r="QEK93" s="364" t="s">
        <v>116</v>
      </c>
      <c r="QEL93" s="364" t="s">
        <v>116</v>
      </c>
      <c r="QEM93" s="364" t="s">
        <v>116</v>
      </c>
      <c r="QEN93" s="364" t="s">
        <v>116</v>
      </c>
      <c r="QEO93" s="364" t="s">
        <v>116</v>
      </c>
      <c r="QEP93" s="364" t="s">
        <v>116</v>
      </c>
      <c r="QEQ93" s="364" t="s">
        <v>116</v>
      </c>
      <c r="QER93" s="364" t="s">
        <v>116</v>
      </c>
      <c r="QES93" s="364" t="s">
        <v>116</v>
      </c>
      <c r="QET93" s="364" t="s">
        <v>116</v>
      </c>
      <c r="QEU93" s="364" t="s">
        <v>116</v>
      </c>
      <c r="QEV93" s="364" t="s">
        <v>116</v>
      </c>
      <c r="QEW93" s="364" t="s">
        <v>116</v>
      </c>
      <c r="QEX93" s="364" t="s">
        <v>116</v>
      </c>
      <c r="QEY93" s="364" t="s">
        <v>116</v>
      </c>
      <c r="QEZ93" s="364" t="s">
        <v>116</v>
      </c>
      <c r="QFA93" s="364" t="s">
        <v>116</v>
      </c>
      <c r="QFB93" s="364" t="s">
        <v>116</v>
      </c>
      <c r="QFC93" s="364" t="s">
        <v>116</v>
      </c>
      <c r="QFD93" s="364" t="s">
        <v>116</v>
      </c>
      <c r="QFE93" s="364" t="s">
        <v>116</v>
      </c>
      <c r="QFF93" s="364" t="s">
        <v>116</v>
      </c>
      <c r="QFG93" s="364" t="s">
        <v>116</v>
      </c>
      <c r="QFH93" s="364" t="s">
        <v>116</v>
      </c>
      <c r="QFI93" s="364" t="s">
        <v>116</v>
      </c>
      <c r="QFJ93" s="364" t="s">
        <v>116</v>
      </c>
      <c r="QFK93" s="364" t="s">
        <v>116</v>
      </c>
      <c r="QFL93" s="364" t="s">
        <v>116</v>
      </c>
      <c r="QFM93" s="364" t="s">
        <v>116</v>
      </c>
      <c r="QFN93" s="364" t="s">
        <v>116</v>
      </c>
      <c r="QFO93" s="364" t="s">
        <v>116</v>
      </c>
      <c r="QFP93" s="364" t="s">
        <v>116</v>
      </c>
      <c r="QFQ93" s="364" t="s">
        <v>116</v>
      </c>
      <c r="QFR93" s="364" t="s">
        <v>116</v>
      </c>
      <c r="QFS93" s="364" t="s">
        <v>116</v>
      </c>
      <c r="QFT93" s="364" t="s">
        <v>116</v>
      </c>
      <c r="QFU93" s="364" t="s">
        <v>116</v>
      </c>
      <c r="QFV93" s="364" t="s">
        <v>116</v>
      </c>
      <c r="QFW93" s="364" t="s">
        <v>116</v>
      </c>
      <c r="QFX93" s="364" t="s">
        <v>116</v>
      </c>
      <c r="QFY93" s="364" t="s">
        <v>116</v>
      </c>
      <c r="QFZ93" s="364" t="s">
        <v>116</v>
      </c>
      <c r="QGA93" s="364" t="s">
        <v>116</v>
      </c>
      <c r="QGB93" s="364" t="s">
        <v>116</v>
      </c>
      <c r="QGC93" s="364" t="s">
        <v>116</v>
      </c>
      <c r="QGD93" s="364" t="s">
        <v>116</v>
      </c>
      <c r="QGE93" s="364" t="s">
        <v>116</v>
      </c>
      <c r="QGF93" s="364" t="s">
        <v>116</v>
      </c>
      <c r="QGG93" s="364" t="s">
        <v>116</v>
      </c>
      <c r="QGH93" s="364" t="s">
        <v>116</v>
      </c>
      <c r="QGI93" s="364" t="s">
        <v>116</v>
      </c>
      <c r="QGJ93" s="364" t="s">
        <v>116</v>
      </c>
      <c r="QGK93" s="364" t="s">
        <v>116</v>
      </c>
      <c r="QGL93" s="364" t="s">
        <v>116</v>
      </c>
      <c r="QGM93" s="364" t="s">
        <v>116</v>
      </c>
      <c r="QGN93" s="364" t="s">
        <v>116</v>
      </c>
      <c r="QGO93" s="364" t="s">
        <v>116</v>
      </c>
      <c r="QGP93" s="364" t="s">
        <v>116</v>
      </c>
      <c r="QGQ93" s="364" t="s">
        <v>116</v>
      </c>
      <c r="QGR93" s="364" t="s">
        <v>116</v>
      </c>
      <c r="QGS93" s="364" t="s">
        <v>116</v>
      </c>
      <c r="QGT93" s="364" t="s">
        <v>116</v>
      </c>
      <c r="QGU93" s="364" t="s">
        <v>116</v>
      </c>
      <c r="QGV93" s="364" t="s">
        <v>116</v>
      </c>
      <c r="QGW93" s="364" t="s">
        <v>116</v>
      </c>
      <c r="QGX93" s="364" t="s">
        <v>116</v>
      </c>
      <c r="QGY93" s="364" t="s">
        <v>116</v>
      </c>
      <c r="QGZ93" s="364" t="s">
        <v>116</v>
      </c>
      <c r="QHA93" s="364" t="s">
        <v>116</v>
      </c>
      <c r="QHB93" s="364" t="s">
        <v>116</v>
      </c>
      <c r="QHC93" s="364" t="s">
        <v>116</v>
      </c>
      <c r="QHD93" s="364" t="s">
        <v>116</v>
      </c>
      <c r="QHE93" s="364" t="s">
        <v>116</v>
      </c>
      <c r="QHF93" s="364" t="s">
        <v>116</v>
      </c>
      <c r="QHG93" s="364" t="s">
        <v>116</v>
      </c>
      <c r="QHH93" s="364" t="s">
        <v>116</v>
      </c>
      <c r="QHI93" s="364" t="s">
        <v>116</v>
      </c>
      <c r="QHJ93" s="364" t="s">
        <v>116</v>
      </c>
      <c r="QHK93" s="364" t="s">
        <v>116</v>
      </c>
      <c r="QHL93" s="364" t="s">
        <v>116</v>
      </c>
      <c r="QHM93" s="364" t="s">
        <v>116</v>
      </c>
      <c r="QHN93" s="364" t="s">
        <v>116</v>
      </c>
      <c r="QHO93" s="364" t="s">
        <v>116</v>
      </c>
      <c r="QHP93" s="364" t="s">
        <v>116</v>
      </c>
      <c r="QHQ93" s="364" t="s">
        <v>116</v>
      </c>
      <c r="QHR93" s="364" t="s">
        <v>116</v>
      </c>
      <c r="QHS93" s="364" t="s">
        <v>116</v>
      </c>
      <c r="QHT93" s="364" t="s">
        <v>116</v>
      </c>
      <c r="QHU93" s="364" t="s">
        <v>116</v>
      </c>
      <c r="QHV93" s="364" t="s">
        <v>116</v>
      </c>
      <c r="QHW93" s="364" t="s">
        <v>116</v>
      </c>
      <c r="QHX93" s="364" t="s">
        <v>116</v>
      </c>
      <c r="QHY93" s="364" t="s">
        <v>116</v>
      </c>
      <c r="QHZ93" s="364" t="s">
        <v>116</v>
      </c>
      <c r="QIA93" s="364" t="s">
        <v>116</v>
      </c>
      <c r="QIB93" s="364" t="s">
        <v>116</v>
      </c>
      <c r="QIC93" s="364" t="s">
        <v>116</v>
      </c>
      <c r="QID93" s="364" t="s">
        <v>116</v>
      </c>
      <c r="QIE93" s="364" t="s">
        <v>116</v>
      </c>
      <c r="QIF93" s="364" t="s">
        <v>116</v>
      </c>
      <c r="QIG93" s="364" t="s">
        <v>116</v>
      </c>
      <c r="QIH93" s="364" t="s">
        <v>116</v>
      </c>
      <c r="QII93" s="364" t="s">
        <v>116</v>
      </c>
      <c r="QIJ93" s="364" t="s">
        <v>116</v>
      </c>
      <c r="QIK93" s="364" t="s">
        <v>116</v>
      </c>
      <c r="QIL93" s="364" t="s">
        <v>116</v>
      </c>
      <c r="QIM93" s="364" t="s">
        <v>116</v>
      </c>
      <c r="QIN93" s="364" t="s">
        <v>116</v>
      </c>
      <c r="QIO93" s="364" t="s">
        <v>116</v>
      </c>
      <c r="QIP93" s="364" t="s">
        <v>116</v>
      </c>
      <c r="QIQ93" s="364" t="s">
        <v>116</v>
      </c>
      <c r="QIR93" s="364" t="s">
        <v>116</v>
      </c>
      <c r="QIS93" s="364" t="s">
        <v>116</v>
      </c>
      <c r="QIT93" s="364" t="s">
        <v>116</v>
      </c>
      <c r="QIU93" s="364" t="s">
        <v>116</v>
      </c>
      <c r="QIV93" s="364" t="s">
        <v>116</v>
      </c>
      <c r="QIW93" s="364" t="s">
        <v>116</v>
      </c>
      <c r="QIX93" s="364" t="s">
        <v>116</v>
      </c>
      <c r="QIY93" s="364" t="s">
        <v>116</v>
      </c>
      <c r="QIZ93" s="364" t="s">
        <v>116</v>
      </c>
      <c r="QJA93" s="364" t="s">
        <v>116</v>
      </c>
      <c r="QJB93" s="364" t="s">
        <v>116</v>
      </c>
      <c r="QJC93" s="364" t="s">
        <v>116</v>
      </c>
      <c r="QJD93" s="364" t="s">
        <v>116</v>
      </c>
      <c r="QJE93" s="364" t="s">
        <v>116</v>
      </c>
      <c r="QJF93" s="364" t="s">
        <v>116</v>
      </c>
      <c r="QJG93" s="364" t="s">
        <v>116</v>
      </c>
      <c r="QJH93" s="364" t="s">
        <v>116</v>
      </c>
      <c r="QJI93" s="364" t="s">
        <v>116</v>
      </c>
      <c r="QJJ93" s="364" t="s">
        <v>116</v>
      </c>
      <c r="QJK93" s="364" t="s">
        <v>116</v>
      </c>
      <c r="QJL93" s="364" t="s">
        <v>116</v>
      </c>
      <c r="QJM93" s="364" t="s">
        <v>116</v>
      </c>
      <c r="QJN93" s="364" t="s">
        <v>116</v>
      </c>
      <c r="QJO93" s="364" t="s">
        <v>116</v>
      </c>
      <c r="QJP93" s="364" t="s">
        <v>116</v>
      </c>
      <c r="QJQ93" s="364" t="s">
        <v>116</v>
      </c>
      <c r="QJR93" s="364" t="s">
        <v>116</v>
      </c>
      <c r="QJS93" s="364" t="s">
        <v>116</v>
      </c>
      <c r="QJT93" s="364" t="s">
        <v>116</v>
      </c>
      <c r="QJU93" s="364" t="s">
        <v>116</v>
      </c>
      <c r="QJV93" s="364" t="s">
        <v>116</v>
      </c>
      <c r="QJW93" s="364" t="s">
        <v>116</v>
      </c>
      <c r="QJX93" s="364" t="s">
        <v>116</v>
      </c>
      <c r="QJY93" s="364" t="s">
        <v>116</v>
      </c>
      <c r="QJZ93" s="364" t="s">
        <v>116</v>
      </c>
      <c r="QKA93" s="364" t="s">
        <v>116</v>
      </c>
      <c r="QKB93" s="364" t="s">
        <v>116</v>
      </c>
      <c r="QKC93" s="364" t="s">
        <v>116</v>
      </c>
      <c r="QKD93" s="364" t="s">
        <v>116</v>
      </c>
      <c r="QKE93" s="364" t="s">
        <v>116</v>
      </c>
      <c r="QKF93" s="364" t="s">
        <v>116</v>
      </c>
      <c r="QKG93" s="364" t="s">
        <v>116</v>
      </c>
      <c r="QKH93" s="364" t="s">
        <v>116</v>
      </c>
      <c r="QKI93" s="364" t="s">
        <v>116</v>
      </c>
      <c r="QKJ93" s="364" t="s">
        <v>116</v>
      </c>
      <c r="QKK93" s="364" t="s">
        <v>116</v>
      </c>
      <c r="QKL93" s="364" t="s">
        <v>116</v>
      </c>
      <c r="QKM93" s="364" t="s">
        <v>116</v>
      </c>
      <c r="QKN93" s="364" t="s">
        <v>116</v>
      </c>
      <c r="QKO93" s="364" t="s">
        <v>116</v>
      </c>
      <c r="QKP93" s="364" t="s">
        <v>116</v>
      </c>
      <c r="QKQ93" s="364" t="s">
        <v>116</v>
      </c>
      <c r="QKR93" s="364" t="s">
        <v>116</v>
      </c>
      <c r="QKS93" s="364" t="s">
        <v>116</v>
      </c>
      <c r="QKT93" s="364" t="s">
        <v>116</v>
      </c>
      <c r="QKU93" s="364" t="s">
        <v>116</v>
      </c>
      <c r="QKV93" s="364" t="s">
        <v>116</v>
      </c>
      <c r="QKW93" s="364" t="s">
        <v>116</v>
      </c>
      <c r="QKX93" s="364" t="s">
        <v>116</v>
      </c>
      <c r="QKY93" s="364" t="s">
        <v>116</v>
      </c>
      <c r="QKZ93" s="364" t="s">
        <v>116</v>
      </c>
      <c r="QLA93" s="364" t="s">
        <v>116</v>
      </c>
      <c r="QLB93" s="364" t="s">
        <v>116</v>
      </c>
      <c r="QLC93" s="364" t="s">
        <v>116</v>
      </c>
      <c r="QLD93" s="364" t="s">
        <v>116</v>
      </c>
      <c r="QLE93" s="364" t="s">
        <v>116</v>
      </c>
      <c r="QLF93" s="364" t="s">
        <v>116</v>
      </c>
      <c r="QLG93" s="364" t="s">
        <v>116</v>
      </c>
      <c r="QLH93" s="364" t="s">
        <v>116</v>
      </c>
      <c r="QLI93" s="364" t="s">
        <v>116</v>
      </c>
      <c r="QLJ93" s="364" t="s">
        <v>116</v>
      </c>
      <c r="QLK93" s="364" t="s">
        <v>116</v>
      </c>
      <c r="QLL93" s="364" t="s">
        <v>116</v>
      </c>
      <c r="QLM93" s="364" t="s">
        <v>116</v>
      </c>
      <c r="QLN93" s="364" t="s">
        <v>116</v>
      </c>
      <c r="QLO93" s="364" t="s">
        <v>116</v>
      </c>
      <c r="QLP93" s="364" t="s">
        <v>116</v>
      </c>
      <c r="QLQ93" s="364" t="s">
        <v>116</v>
      </c>
      <c r="QLR93" s="364" t="s">
        <v>116</v>
      </c>
      <c r="QLS93" s="364" t="s">
        <v>116</v>
      </c>
      <c r="QLT93" s="364" t="s">
        <v>116</v>
      </c>
      <c r="QLU93" s="364" t="s">
        <v>116</v>
      </c>
      <c r="QLV93" s="364" t="s">
        <v>116</v>
      </c>
      <c r="QLW93" s="364" t="s">
        <v>116</v>
      </c>
      <c r="QLX93" s="364" t="s">
        <v>116</v>
      </c>
      <c r="QLY93" s="364" t="s">
        <v>116</v>
      </c>
      <c r="QLZ93" s="364" t="s">
        <v>116</v>
      </c>
      <c r="QMA93" s="364" t="s">
        <v>116</v>
      </c>
      <c r="QMB93" s="364" t="s">
        <v>116</v>
      </c>
      <c r="QMC93" s="364" t="s">
        <v>116</v>
      </c>
      <c r="QMD93" s="364" t="s">
        <v>116</v>
      </c>
      <c r="QME93" s="364" t="s">
        <v>116</v>
      </c>
      <c r="QMF93" s="364" t="s">
        <v>116</v>
      </c>
      <c r="QMG93" s="364" t="s">
        <v>116</v>
      </c>
      <c r="QMH93" s="364" t="s">
        <v>116</v>
      </c>
      <c r="QMI93" s="364" t="s">
        <v>116</v>
      </c>
      <c r="QMJ93" s="364" t="s">
        <v>116</v>
      </c>
      <c r="QMK93" s="364" t="s">
        <v>116</v>
      </c>
      <c r="QML93" s="364" t="s">
        <v>116</v>
      </c>
      <c r="QMM93" s="364" t="s">
        <v>116</v>
      </c>
      <c r="QMN93" s="364" t="s">
        <v>116</v>
      </c>
      <c r="QMO93" s="364" t="s">
        <v>116</v>
      </c>
      <c r="QMP93" s="364" t="s">
        <v>116</v>
      </c>
      <c r="QMQ93" s="364" t="s">
        <v>116</v>
      </c>
      <c r="QMR93" s="364" t="s">
        <v>116</v>
      </c>
      <c r="QMS93" s="364" t="s">
        <v>116</v>
      </c>
      <c r="QMT93" s="364" t="s">
        <v>116</v>
      </c>
      <c r="QMU93" s="364" t="s">
        <v>116</v>
      </c>
      <c r="QMV93" s="364" t="s">
        <v>116</v>
      </c>
      <c r="QMW93" s="364" t="s">
        <v>116</v>
      </c>
      <c r="QMX93" s="364" t="s">
        <v>116</v>
      </c>
      <c r="QMY93" s="364" t="s">
        <v>116</v>
      </c>
      <c r="QMZ93" s="364" t="s">
        <v>116</v>
      </c>
      <c r="QNA93" s="364" t="s">
        <v>116</v>
      </c>
      <c r="QNB93" s="364" t="s">
        <v>116</v>
      </c>
      <c r="QNC93" s="364" t="s">
        <v>116</v>
      </c>
      <c r="QND93" s="364" t="s">
        <v>116</v>
      </c>
      <c r="QNE93" s="364" t="s">
        <v>116</v>
      </c>
      <c r="QNF93" s="364" t="s">
        <v>116</v>
      </c>
      <c r="QNG93" s="364" t="s">
        <v>116</v>
      </c>
      <c r="QNH93" s="364" t="s">
        <v>116</v>
      </c>
      <c r="QNI93" s="364" t="s">
        <v>116</v>
      </c>
      <c r="QNJ93" s="364" t="s">
        <v>116</v>
      </c>
      <c r="QNK93" s="364" t="s">
        <v>116</v>
      </c>
      <c r="QNL93" s="364" t="s">
        <v>116</v>
      </c>
      <c r="QNM93" s="364" t="s">
        <v>116</v>
      </c>
      <c r="QNN93" s="364" t="s">
        <v>116</v>
      </c>
      <c r="QNO93" s="364" t="s">
        <v>116</v>
      </c>
      <c r="QNP93" s="364" t="s">
        <v>116</v>
      </c>
      <c r="QNQ93" s="364" t="s">
        <v>116</v>
      </c>
      <c r="QNR93" s="364" t="s">
        <v>116</v>
      </c>
      <c r="QNS93" s="364" t="s">
        <v>116</v>
      </c>
      <c r="QNT93" s="364" t="s">
        <v>116</v>
      </c>
      <c r="QNU93" s="364" t="s">
        <v>116</v>
      </c>
      <c r="QNV93" s="364" t="s">
        <v>116</v>
      </c>
      <c r="QNW93" s="364" t="s">
        <v>116</v>
      </c>
      <c r="QNX93" s="364" t="s">
        <v>116</v>
      </c>
      <c r="QNY93" s="364" t="s">
        <v>116</v>
      </c>
      <c r="QNZ93" s="364" t="s">
        <v>116</v>
      </c>
      <c r="QOA93" s="364" t="s">
        <v>116</v>
      </c>
      <c r="QOB93" s="364" t="s">
        <v>116</v>
      </c>
      <c r="QOC93" s="364" t="s">
        <v>116</v>
      </c>
      <c r="QOD93" s="364" t="s">
        <v>116</v>
      </c>
      <c r="QOE93" s="364" t="s">
        <v>116</v>
      </c>
      <c r="QOF93" s="364" t="s">
        <v>116</v>
      </c>
      <c r="QOG93" s="364" t="s">
        <v>116</v>
      </c>
      <c r="QOH93" s="364" t="s">
        <v>116</v>
      </c>
      <c r="QOI93" s="364" t="s">
        <v>116</v>
      </c>
      <c r="QOJ93" s="364" t="s">
        <v>116</v>
      </c>
      <c r="QOK93" s="364" t="s">
        <v>116</v>
      </c>
      <c r="QOL93" s="364" t="s">
        <v>116</v>
      </c>
      <c r="QOM93" s="364" t="s">
        <v>116</v>
      </c>
      <c r="QON93" s="364" t="s">
        <v>116</v>
      </c>
      <c r="QOO93" s="364" t="s">
        <v>116</v>
      </c>
      <c r="QOP93" s="364" t="s">
        <v>116</v>
      </c>
      <c r="QOQ93" s="364" t="s">
        <v>116</v>
      </c>
      <c r="QOR93" s="364" t="s">
        <v>116</v>
      </c>
      <c r="QOS93" s="364" t="s">
        <v>116</v>
      </c>
      <c r="QOT93" s="364" t="s">
        <v>116</v>
      </c>
      <c r="QOU93" s="364" t="s">
        <v>116</v>
      </c>
      <c r="QOV93" s="364" t="s">
        <v>116</v>
      </c>
      <c r="QOW93" s="364" t="s">
        <v>116</v>
      </c>
      <c r="QOX93" s="364" t="s">
        <v>116</v>
      </c>
      <c r="QOY93" s="364" t="s">
        <v>116</v>
      </c>
      <c r="QOZ93" s="364" t="s">
        <v>116</v>
      </c>
      <c r="QPA93" s="364" t="s">
        <v>116</v>
      </c>
      <c r="QPB93" s="364" t="s">
        <v>116</v>
      </c>
      <c r="QPC93" s="364" t="s">
        <v>116</v>
      </c>
      <c r="QPD93" s="364" t="s">
        <v>116</v>
      </c>
      <c r="QPE93" s="364" t="s">
        <v>116</v>
      </c>
      <c r="QPF93" s="364" t="s">
        <v>116</v>
      </c>
      <c r="QPG93" s="364" t="s">
        <v>116</v>
      </c>
      <c r="QPH93" s="364" t="s">
        <v>116</v>
      </c>
      <c r="QPI93" s="364" t="s">
        <v>116</v>
      </c>
      <c r="QPJ93" s="364" t="s">
        <v>116</v>
      </c>
      <c r="QPK93" s="364" t="s">
        <v>116</v>
      </c>
      <c r="QPL93" s="364" t="s">
        <v>116</v>
      </c>
      <c r="QPM93" s="364" t="s">
        <v>116</v>
      </c>
      <c r="QPN93" s="364" t="s">
        <v>116</v>
      </c>
      <c r="QPO93" s="364" t="s">
        <v>116</v>
      </c>
      <c r="QPP93" s="364" t="s">
        <v>116</v>
      </c>
      <c r="QPQ93" s="364" t="s">
        <v>116</v>
      </c>
      <c r="QPR93" s="364" t="s">
        <v>116</v>
      </c>
      <c r="QPS93" s="364" t="s">
        <v>116</v>
      </c>
      <c r="QPT93" s="364" t="s">
        <v>116</v>
      </c>
      <c r="QPU93" s="364" t="s">
        <v>116</v>
      </c>
      <c r="QPV93" s="364" t="s">
        <v>116</v>
      </c>
      <c r="QPW93" s="364" t="s">
        <v>116</v>
      </c>
      <c r="QPX93" s="364" t="s">
        <v>116</v>
      </c>
      <c r="QPY93" s="364" t="s">
        <v>116</v>
      </c>
      <c r="QPZ93" s="364" t="s">
        <v>116</v>
      </c>
      <c r="QQA93" s="364" t="s">
        <v>116</v>
      </c>
      <c r="QQB93" s="364" t="s">
        <v>116</v>
      </c>
      <c r="QQC93" s="364" t="s">
        <v>116</v>
      </c>
      <c r="QQD93" s="364" t="s">
        <v>116</v>
      </c>
      <c r="QQE93" s="364" t="s">
        <v>116</v>
      </c>
      <c r="QQF93" s="364" t="s">
        <v>116</v>
      </c>
      <c r="QQG93" s="364" t="s">
        <v>116</v>
      </c>
      <c r="QQH93" s="364" t="s">
        <v>116</v>
      </c>
      <c r="QQI93" s="364" t="s">
        <v>116</v>
      </c>
      <c r="QQJ93" s="364" t="s">
        <v>116</v>
      </c>
      <c r="QQK93" s="364" t="s">
        <v>116</v>
      </c>
      <c r="QQL93" s="364" t="s">
        <v>116</v>
      </c>
      <c r="QQM93" s="364" t="s">
        <v>116</v>
      </c>
      <c r="QQN93" s="364" t="s">
        <v>116</v>
      </c>
      <c r="QQO93" s="364" t="s">
        <v>116</v>
      </c>
      <c r="QQP93" s="364" t="s">
        <v>116</v>
      </c>
      <c r="QQQ93" s="364" t="s">
        <v>116</v>
      </c>
      <c r="QQR93" s="364" t="s">
        <v>116</v>
      </c>
      <c r="QQS93" s="364" t="s">
        <v>116</v>
      </c>
      <c r="QQT93" s="364" t="s">
        <v>116</v>
      </c>
      <c r="QQU93" s="364" t="s">
        <v>116</v>
      </c>
      <c r="QQV93" s="364" t="s">
        <v>116</v>
      </c>
      <c r="QQW93" s="364" t="s">
        <v>116</v>
      </c>
      <c r="QQX93" s="364" t="s">
        <v>116</v>
      </c>
      <c r="QQY93" s="364" t="s">
        <v>116</v>
      </c>
      <c r="QQZ93" s="364" t="s">
        <v>116</v>
      </c>
      <c r="QRA93" s="364" t="s">
        <v>116</v>
      </c>
      <c r="QRB93" s="364" t="s">
        <v>116</v>
      </c>
      <c r="QRC93" s="364" t="s">
        <v>116</v>
      </c>
      <c r="QRD93" s="364" t="s">
        <v>116</v>
      </c>
      <c r="QRE93" s="364" t="s">
        <v>116</v>
      </c>
      <c r="QRF93" s="364" t="s">
        <v>116</v>
      </c>
      <c r="QRG93" s="364" t="s">
        <v>116</v>
      </c>
      <c r="QRH93" s="364" t="s">
        <v>116</v>
      </c>
      <c r="QRI93" s="364" t="s">
        <v>116</v>
      </c>
      <c r="QRJ93" s="364" t="s">
        <v>116</v>
      </c>
      <c r="QRK93" s="364" t="s">
        <v>116</v>
      </c>
      <c r="QRL93" s="364" t="s">
        <v>116</v>
      </c>
      <c r="QRM93" s="364" t="s">
        <v>116</v>
      </c>
      <c r="QRN93" s="364" t="s">
        <v>116</v>
      </c>
      <c r="QRO93" s="364" t="s">
        <v>116</v>
      </c>
      <c r="QRP93" s="364" t="s">
        <v>116</v>
      </c>
      <c r="QRQ93" s="364" t="s">
        <v>116</v>
      </c>
      <c r="QRR93" s="364" t="s">
        <v>116</v>
      </c>
      <c r="QRS93" s="364" t="s">
        <v>116</v>
      </c>
      <c r="QRT93" s="364" t="s">
        <v>116</v>
      </c>
      <c r="QRU93" s="364" t="s">
        <v>116</v>
      </c>
      <c r="QRV93" s="364" t="s">
        <v>116</v>
      </c>
      <c r="QRW93" s="364" t="s">
        <v>116</v>
      </c>
      <c r="QRX93" s="364" t="s">
        <v>116</v>
      </c>
      <c r="QRY93" s="364" t="s">
        <v>116</v>
      </c>
      <c r="QRZ93" s="364" t="s">
        <v>116</v>
      </c>
      <c r="QSA93" s="364" t="s">
        <v>116</v>
      </c>
      <c r="QSB93" s="364" t="s">
        <v>116</v>
      </c>
      <c r="QSC93" s="364" t="s">
        <v>116</v>
      </c>
      <c r="QSD93" s="364" t="s">
        <v>116</v>
      </c>
      <c r="QSE93" s="364" t="s">
        <v>116</v>
      </c>
      <c r="QSF93" s="364" t="s">
        <v>116</v>
      </c>
      <c r="QSG93" s="364" t="s">
        <v>116</v>
      </c>
      <c r="QSH93" s="364" t="s">
        <v>116</v>
      </c>
      <c r="QSI93" s="364" t="s">
        <v>116</v>
      </c>
      <c r="QSJ93" s="364" t="s">
        <v>116</v>
      </c>
      <c r="QSK93" s="364" t="s">
        <v>116</v>
      </c>
      <c r="QSL93" s="364" t="s">
        <v>116</v>
      </c>
      <c r="QSM93" s="364" t="s">
        <v>116</v>
      </c>
      <c r="QSN93" s="364" t="s">
        <v>116</v>
      </c>
      <c r="QSO93" s="364" t="s">
        <v>116</v>
      </c>
      <c r="QSP93" s="364" t="s">
        <v>116</v>
      </c>
      <c r="QSQ93" s="364" t="s">
        <v>116</v>
      </c>
      <c r="QSR93" s="364" t="s">
        <v>116</v>
      </c>
      <c r="QSS93" s="364" t="s">
        <v>116</v>
      </c>
      <c r="QST93" s="364" t="s">
        <v>116</v>
      </c>
      <c r="QSU93" s="364" t="s">
        <v>116</v>
      </c>
      <c r="QSV93" s="364" t="s">
        <v>116</v>
      </c>
      <c r="QSW93" s="364" t="s">
        <v>116</v>
      </c>
      <c r="QSX93" s="364" t="s">
        <v>116</v>
      </c>
      <c r="QSY93" s="364" t="s">
        <v>116</v>
      </c>
      <c r="QSZ93" s="364" t="s">
        <v>116</v>
      </c>
      <c r="QTA93" s="364" t="s">
        <v>116</v>
      </c>
      <c r="QTB93" s="364" t="s">
        <v>116</v>
      </c>
      <c r="QTC93" s="364" t="s">
        <v>116</v>
      </c>
      <c r="QTD93" s="364" t="s">
        <v>116</v>
      </c>
      <c r="QTE93" s="364" t="s">
        <v>116</v>
      </c>
      <c r="QTF93" s="364" t="s">
        <v>116</v>
      </c>
      <c r="QTG93" s="364" t="s">
        <v>116</v>
      </c>
      <c r="QTH93" s="364" t="s">
        <v>116</v>
      </c>
      <c r="QTI93" s="364" t="s">
        <v>116</v>
      </c>
      <c r="QTJ93" s="364" t="s">
        <v>116</v>
      </c>
      <c r="QTK93" s="364" t="s">
        <v>116</v>
      </c>
      <c r="QTL93" s="364" t="s">
        <v>116</v>
      </c>
      <c r="QTM93" s="364" t="s">
        <v>116</v>
      </c>
      <c r="QTN93" s="364" t="s">
        <v>116</v>
      </c>
      <c r="QTO93" s="364" t="s">
        <v>116</v>
      </c>
      <c r="QTP93" s="364" t="s">
        <v>116</v>
      </c>
      <c r="QTQ93" s="364" t="s">
        <v>116</v>
      </c>
      <c r="QTR93" s="364" t="s">
        <v>116</v>
      </c>
      <c r="QTS93" s="364" t="s">
        <v>116</v>
      </c>
      <c r="QTT93" s="364" t="s">
        <v>116</v>
      </c>
      <c r="QTU93" s="364" t="s">
        <v>116</v>
      </c>
      <c r="QTV93" s="364" t="s">
        <v>116</v>
      </c>
      <c r="QTW93" s="364" t="s">
        <v>116</v>
      </c>
      <c r="QTX93" s="364" t="s">
        <v>116</v>
      </c>
      <c r="QTY93" s="364" t="s">
        <v>116</v>
      </c>
      <c r="QTZ93" s="364" t="s">
        <v>116</v>
      </c>
      <c r="QUA93" s="364" t="s">
        <v>116</v>
      </c>
      <c r="QUB93" s="364" t="s">
        <v>116</v>
      </c>
      <c r="QUC93" s="364" t="s">
        <v>116</v>
      </c>
      <c r="QUD93" s="364" t="s">
        <v>116</v>
      </c>
      <c r="QUE93" s="364" t="s">
        <v>116</v>
      </c>
      <c r="QUF93" s="364" t="s">
        <v>116</v>
      </c>
      <c r="QUG93" s="364" t="s">
        <v>116</v>
      </c>
      <c r="QUH93" s="364" t="s">
        <v>116</v>
      </c>
      <c r="QUI93" s="364" t="s">
        <v>116</v>
      </c>
      <c r="QUJ93" s="364" t="s">
        <v>116</v>
      </c>
      <c r="QUK93" s="364" t="s">
        <v>116</v>
      </c>
      <c r="QUL93" s="364" t="s">
        <v>116</v>
      </c>
      <c r="QUM93" s="364" t="s">
        <v>116</v>
      </c>
      <c r="QUN93" s="364" t="s">
        <v>116</v>
      </c>
      <c r="QUO93" s="364" t="s">
        <v>116</v>
      </c>
      <c r="QUP93" s="364" t="s">
        <v>116</v>
      </c>
      <c r="QUQ93" s="364" t="s">
        <v>116</v>
      </c>
      <c r="QUR93" s="364" t="s">
        <v>116</v>
      </c>
      <c r="QUS93" s="364" t="s">
        <v>116</v>
      </c>
      <c r="QUT93" s="364" t="s">
        <v>116</v>
      </c>
      <c r="QUU93" s="364" t="s">
        <v>116</v>
      </c>
      <c r="QUV93" s="364" t="s">
        <v>116</v>
      </c>
      <c r="QUW93" s="364" t="s">
        <v>116</v>
      </c>
      <c r="QUX93" s="364" t="s">
        <v>116</v>
      </c>
      <c r="QUY93" s="364" t="s">
        <v>116</v>
      </c>
      <c r="QUZ93" s="364" t="s">
        <v>116</v>
      </c>
      <c r="QVA93" s="364" t="s">
        <v>116</v>
      </c>
      <c r="QVB93" s="364" t="s">
        <v>116</v>
      </c>
      <c r="QVC93" s="364" t="s">
        <v>116</v>
      </c>
      <c r="QVD93" s="364" t="s">
        <v>116</v>
      </c>
      <c r="QVE93" s="364" t="s">
        <v>116</v>
      </c>
      <c r="QVF93" s="364" t="s">
        <v>116</v>
      </c>
      <c r="QVG93" s="364" t="s">
        <v>116</v>
      </c>
      <c r="QVH93" s="364" t="s">
        <v>116</v>
      </c>
      <c r="QVI93" s="364" t="s">
        <v>116</v>
      </c>
      <c r="QVJ93" s="364" t="s">
        <v>116</v>
      </c>
      <c r="QVK93" s="364" t="s">
        <v>116</v>
      </c>
      <c r="QVL93" s="364" t="s">
        <v>116</v>
      </c>
      <c r="QVM93" s="364" t="s">
        <v>116</v>
      </c>
      <c r="QVN93" s="364" t="s">
        <v>116</v>
      </c>
      <c r="QVO93" s="364" t="s">
        <v>116</v>
      </c>
      <c r="QVP93" s="364" t="s">
        <v>116</v>
      </c>
      <c r="QVQ93" s="364" t="s">
        <v>116</v>
      </c>
      <c r="QVR93" s="364" t="s">
        <v>116</v>
      </c>
      <c r="QVS93" s="364" t="s">
        <v>116</v>
      </c>
      <c r="QVT93" s="364" t="s">
        <v>116</v>
      </c>
      <c r="QVU93" s="364" t="s">
        <v>116</v>
      </c>
      <c r="QVV93" s="364" t="s">
        <v>116</v>
      </c>
      <c r="QVW93" s="364" t="s">
        <v>116</v>
      </c>
      <c r="QVX93" s="364" t="s">
        <v>116</v>
      </c>
      <c r="QVY93" s="364" t="s">
        <v>116</v>
      </c>
      <c r="QVZ93" s="364" t="s">
        <v>116</v>
      </c>
      <c r="QWA93" s="364" t="s">
        <v>116</v>
      </c>
      <c r="QWB93" s="364" t="s">
        <v>116</v>
      </c>
      <c r="QWC93" s="364" t="s">
        <v>116</v>
      </c>
      <c r="QWD93" s="364" t="s">
        <v>116</v>
      </c>
      <c r="QWE93" s="364" t="s">
        <v>116</v>
      </c>
      <c r="QWF93" s="364" t="s">
        <v>116</v>
      </c>
      <c r="QWG93" s="364" t="s">
        <v>116</v>
      </c>
      <c r="QWH93" s="364" t="s">
        <v>116</v>
      </c>
      <c r="QWI93" s="364" t="s">
        <v>116</v>
      </c>
      <c r="QWJ93" s="364" t="s">
        <v>116</v>
      </c>
      <c r="QWK93" s="364" t="s">
        <v>116</v>
      </c>
      <c r="QWL93" s="364" t="s">
        <v>116</v>
      </c>
      <c r="QWM93" s="364" t="s">
        <v>116</v>
      </c>
      <c r="QWN93" s="364" t="s">
        <v>116</v>
      </c>
      <c r="QWO93" s="364" t="s">
        <v>116</v>
      </c>
      <c r="QWP93" s="364" t="s">
        <v>116</v>
      </c>
      <c r="QWQ93" s="364" t="s">
        <v>116</v>
      </c>
      <c r="QWR93" s="364" t="s">
        <v>116</v>
      </c>
      <c r="QWS93" s="364" t="s">
        <v>116</v>
      </c>
      <c r="QWT93" s="364" t="s">
        <v>116</v>
      </c>
      <c r="QWU93" s="364" t="s">
        <v>116</v>
      </c>
      <c r="QWV93" s="364" t="s">
        <v>116</v>
      </c>
      <c r="QWW93" s="364" t="s">
        <v>116</v>
      </c>
      <c r="QWX93" s="364" t="s">
        <v>116</v>
      </c>
      <c r="QWY93" s="364" t="s">
        <v>116</v>
      </c>
      <c r="QWZ93" s="364" t="s">
        <v>116</v>
      </c>
      <c r="QXA93" s="364" t="s">
        <v>116</v>
      </c>
      <c r="QXB93" s="364" t="s">
        <v>116</v>
      </c>
      <c r="QXC93" s="364" t="s">
        <v>116</v>
      </c>
      <c r="QXD93" s="364" t="s">
        <v>116</v>
      </c>
      <c r="QXE93" s="364" t="s">
        <v>116</v>
      </c>
      <c r="QXF93" s="364" t="s">
        <v>116</v>
      </c>
      <c r="QXG93" s="364" t="s">
        <v>116</v>
      </c>
      <c r="QXH93" s="364" t="s">
        <v>116</v>
      </c>
      <c r="QXI93" s="364" t="s">
        <v>116</v>
      </c>
      <c r="QXJ93" s="364" t="s">
        <v>116</v>
      </c>
      <c r="QXK93" s="364" t="s">
        <v>116</v>
      </c>
      <c r="QXL93" s="364" t="s">
        <v>116</v>
      </c>
      <c r="QXM93" s="364" t="s">
        <v>116</v>
      </c>
      <c r="QXN93" s="364" t="s">
        <v>116</v>
      </c>
      <c r="QXO93" s="364" t="s">
        <v>116</v>
      </c>
      <c r="QXP93" s="364" t="s">
        <v>116</v>
      </c>
      <c r="QXQ93" s="364" t="s">
        <v>116</v>
      </c>
      <c r="QXR93" s="364" t="s">
        <v>116</v>
      </c>
      <c r="QXS93" s="364" t="s">
        <v>116</v>
      </c>
      <c r="QXT93" s="364" t="s">
        <v>116</v>
      </c>
      <c r="QXU93" s="364" t="s">
        <v>116</v>
      </c>
      <c r="QXV93" s="364" t="s">
        <v>116</v>
      </c>
      <c r="QXW93" s="364" t="s">
        <v>116</v>
      </c>
      <c r="QXX93" s="364" t="s">
        <v>116</v>
      </c>
      <c r="QXY93" s="364" t="s">
        <v>116</v>
      </c>
      <c r="QXZ93" s="364" t="s">
        <v>116</v>
      </c>
      <c r="QYA93" s="364" t="s">
        <v>116</v>
      </c>
      <c r="QYB93" s="364" t="s">
        <v>116</v>
      </c>
      <c r="QYC93" s="364" t="s">
        <v>116</v>
      </c>
      <c r="QYD93" s="364" t="s">
        <v>116</v>
      </c>
      <c r="QYE93" s="364" t="s">
        <v>116</v>
      </c>
      <c r="QYF93" s="364" t="s">
        <v>116</v>
      </c>
      <c r="QYG93" s="364" t="s">
        <v>116</v>
      </c>
      <c r="QYH93" s="364" t="s">
        <v>116</v>
      </c>
      <c r="QYI93" s="364" t="s">
        <v>116</v>
      </c>
      <c r="QYJ93" s="364" t="s">
        <v>116</v>
      </c>
      <c r="QYK93" s="364" t="s">
        <v>116</v>
      </c>
      <c r="QYL93" s="364" t="s">
        <v>116</v>
      </c>
      <c r="QYM93" s="364" t="s">
        <v>116</v>
      </c>
      <c r="QYN93" s="364" t="s">
        <v>116</v>
      </c>
      <c r="QYO93" s="364" t="s">
        <v>116</v>
      </c>
      <c r="QYP93" s="364" t="s">
        <v>116</v>
      </c>
      <c r="QYQ93" s="364" t="s">
        <v>116</v>
      </c>
      <c r="QYR93" s="364" t="s">
        <v>116</v>
      </c>
      <c r="QYS93" s="364" t="s">
        <v>116</v>
      </c>
      <c r="QYT93" s="364" t="s">
        <v>116</v>
      </c>
      <c r="QYU93" s="364" t="s">
        <v>116</v>
      </c>
      <c r="QYV93" s="364" t="s">
        <v>116</v>
      </c>
      <c r="QYW93" s="364" t="s">
        <v>116</v>
      </c>
      <c r="QYX93" s="364" t="s">
        <v>116</v>
      </c>
      <c r="QYY93" s="364" t="s">
        <v>116</v>
      </c>
      <c r="QYZ93" s="364" t="s">
        <v>116</v>
      </c>
      <c r="QZA93" s="364" t="s">
        <v>116</v>
      </c>
      <c r="QZB93" s="364" t="s">
        <v>116</v>
      </c>
      <c r="QZC93" s="364" t="s">
        <v>116</v>
      </c>
      <c r="QZD93" s="364" t="s">
        <v>116</v>
      </c>
      <c r="QZE93" s="364" t="s">
        <v>116</v>
      </c>
      <c r="QZF93" s="364" t="s">
        <v>116</v>
      </c>
      <c r="QZG93" s="364" t="s">
        <v>116</v>
      </c>
      <c r="QZH93" s="364" t="s">
        <v>116</v>
      </c>
      <c r="QZI93" s="364" t="s">
        <v>116</v>
      </c>
      <c r="QZJ93" s="364" t="s">
        <v>116</v>
      </c>
      <c r="QZK93" s="364" t="s">
        <v>116</v>
      </c>
      <c r="QZL93" s="364" t="s">
        <v>116</v>
      </c>
      <c r="QZM93" s="364" t="s">
        <v>116</v>
      </c>
      <c r="QZN93" s="364" t="s">
        <v>116</v>
      </c>
      <c r="QZO93" s="364" t="s">
        <v>116</v>
      </c>
      <c r="QZP93" s="364" t="s">
        <v>116</v>
      </c>
      <c r="QZQ93" s="364" t="s">
        <v>116</v>
      </c>
      <c r="QZR93" s="364" t="s">
        <v>116</v>
      </c>
      <c r="QZS93" s="364" t="s">
        <v>116</v>
      </c>
      <c r="QZT93" s="364" t="s">
        <v>116</v>
      </c>
      <c r="QZU93" s="364" t="s">
        <v>116</v>
      </c>
      <c r="QZV93" s="364" t="s">
        <v>116</v>
      </c>
      <c r="QZW93" s="364" t="s">
        <v>116</v>
      </c>
      <c r="QZX93" s="364" t="s">
        <v>116</v>
      </c>
      <c r="QZY93" s="364" t="s">
        <v>116</v>
      </c>
      <c r="QZZ93" s="364" t="s">
        <v>116</v>
      </c>
      <c r="RAA93" s="364" t="s">
        <v>116</v>
      </c>
      <c r="RAB93" s="364" t="s">
        <v>116</v>
      </c>
      <c r="RAC93" s="364" t="s">
        <v>116</v>
      </c>
      <c r="RAD93" s="364" t="s">
        <v>116</v>
      </c>
      <c r="RAE93" s="364" t="s">
        <v>116</v>
      </c>
      <c r="RAF93" s="364" t="s">
        <v>116</v>
      </c>
      <c r="RAG93" s="364" t="s">
        <v>116</v>
      </c>
      <c r="RAH93" s="364" t="s">
        <v>116</v>
      </c>
      <c r="RAI93" s="364" t="s">
        <v>116</v>
      </c>
      <c r="RAJ93" s="364" t="s">
        <v>116</v>
      </c>
      <c r="RAK93" s="364" t="s">
        <v>116</v>
      </c>
      <c r="RAL93" s="364" t="s">
        <v>116</v>
      </c>
      <c r="RAM93" s="364" t="s">
        <v>116</v>
      </c>
      <c r="RAN93" s="364" t="s">
        <v>116</v>
      </c>
      <c r="RAO93" s="364" t="s">
        <v>116</v>
      </c>
      <c r="RAP93" s="364" t="s">
        <v>116</v>
      </c>
      <c r="RAQ93" s="364" t="s">
        <v>116</v>
      </c>
      <c r="RAR93" s="364" t="s">
        <v>116</v>
      </c>
      <c r="RAS93" s="364" t="s">
        <v>116</v>
      </c>
      <c r="RAT93" s="364" t="s">
        <v>116</v>
      </c>
      <c r="RAU93" s="364" t="s">
        <v>116</v>
      </c>
      <c r="RAV93" s="364" t="s">
        <v>116</v>
      </c>
      <c r="RAW93" s="364" t="s">
        <v>116</v>
      </c>
      <c r="RAX93" s="364" t="s">
        <v>116</v>
      </c>
      <c r="RAY93" s="364" t="s">
        <v>116</v>
      </c>
      <c r="RAZ93" s="364" t="s">
        <v>116</v>
      </c>
      <c r="RBA93" s="364" t="s">
        <v>116</v>
      </c>
      <c r="RBB93" s="364" t="s">
        <v>116</v>
      </c>
      <c r="RBC93" s="364" t="s">
        <v>116</v>
      </c>
      <c r="RBD93" s="364" t="s">
        <v>116</v>
      </c>
      <c r="RBE93" s="364" t="s">
        <v>116</v>
      </c>
      <c r="RBF93" s="364" t="s">
        <v>116</v>
      </c>
      <c r="RBG93" s="364" t="s">
        <v>116</v>
      </c>
      <c r="RBH93" s="364" t="s">
        <v>116</v>
      </c>
      <c r="RBI93" s="364" t="s">
        <v>116</v>
      </c>
      <c r="RBJ93" s="364" t="s">
        <v>116</v>
      </c>
      <c r="RBK93" s="364" t="s">
        <v>116</v>
      </c>
      <c r="RBL93" s="364" t="s">
        <v>116</v>
      </c>
      <c r="RBM93" s="364" t="s">
        <v>116</v>
      </c>
      <c r="RBN93" s="364" t="s">
        <v>116</v>
      </c>
      <c r="RBO93" s="364" t="s">
        <v>116</v>
      </c>
      <c r="RBP93" s="364" t="s">
        <v>116</v>
      </c>
      <c r="RBQ93" s="364" t="s">
        <v>116</v>
      </c>
      <c r="RBR93" s="364" t="s">
        <v>116</v>
      </c>
      <c r="RBS93" s="364" t="s">
        <v>116</v>
      </c>
      <c r="RBT93" s="364" t="s">
        <v>116</v>
      </c>
      <c r="RBU93" s="364" t="s">
        <v>116</v>
      </c>
      <c r="RBV93" s="364" t="s">
        <v>116</v>
      </c>
      <c r="RBW93" s="364" t="s">
        <v>116</v>
      </c>
      <c r="RBX93" s="364" t="s">
        <v>116</v>
      </c>
      <c r="RBY93" s="364" t="s">
        <v>116</v>
      </c>
      <c r="RBZ93" s="364" t="s">
        <v>116</v>
      </c>
      <c r="RCA93" s="364" t="s">
        <v>116</v>
      </c>
      <c r="RCB93" s="364" t="s">
        <v>116</v>
      </c>
      <c r="RCC93" s="364" t="s">
        <v>116</v>
      </c>
      <c r="RCD93" s="364" t="s">
        <v>116</v>
      </c>
      <c r="RCE93" s="364" t="s">
        <v>116</v>
      </c>
      <c r="RCF93" s="364" t="s">
        <v>116</v>
      </c>
      <c r="RCG93" s="364" t="s">
        <v>116</v>
      </c>
      <c r="RCH93" s="364" t="s">
        <v>116</v>
      </c>
      <c r="RCI93" s="364" t="s">
        <v>116</v>
      </c>
      <c r="RCJ93" s="364" t="s">
        <v>116</v>
      </c>
      <c r="RCK93" s="364" t="s">
        <v>116</v>
      </c>
      <c r="RCL93" s="364" t="s">
        <v>116</v>
      </c>
      <c r="RCM93" s="364" t="s">
        <v>116</v>
      </c>
      <c r="RCN93" s="364" t="s">
        <v>116</v>
      </c>
      <c r="RCO93" s="364" t="s">
        <v>116</v>
      </c>
      <c r="RCP93" s="364" t="s">
        <v>116</v>
      </c>
      <c r="RCQ93" s="364" t="s">
        <v>116</v>
      </c>
      <c r="RCR93" s="364" t="s">
        <v>116</v>
      </c>
      <c r="RCS93" s="364" t="s">
        <v>116</v>
      </c>
      <c r="RCT93" s="364" t="s">
        <v>116</v>
      </c>
      <c r="RCU93" s="364" t="s">
        <v>116</v>
      </c>
      <c r="RCV93" s="364" t="s">
        <v>116</v>
      </c>
      <c r="RCW93" s="364" t="s">
        <v>116</v>
      </c>
      <c r="RCX93" s="364" t="s">
        <v>116</v>
      </c>
      <c r="RCY93" s="364" t="s">
        <v>116</v>
      </c>
      <c r="RCZ93" s="364" t="s">
        <v>116</v>
      </c>
      <c r="RDA93" s="364" t="s">
        <v>116</v>
      </c>
      <c r="RDB93" s="364" t="s">
        <v>116</v>
      </c>
      <c r="RDC93" s="364" t="s">
        <v>116</v>
      </c>
      <c r="RDD93" s="364" t="s">
        <v>116</v>
      </c>
      <c r="RDE93" s="364" t="s">
        <v>116</v>
      </c>
      <c r="RDF93" s="364" t="s">
        <v>116</v>
      </c>
      <c r="RDG93" s="364" t="s">
        <v>116</v>
      </c>
      <c r="RDH93" s="364" t="s">
        <v>116</v>
      </c>
      <c r="RDI93" s="364" t="s">
        <v>116</v>
      </c>
      <c r="RDJ93" s="364" t="s">
        <v>116</v>
      </c>
      <c r="RDK93" s="364" t="s">
        <v>116</v>
      </c>
      <c r="RDL93" s="364" t="s">
        <v>116</v>
      </c>
      <c r="RDM93" s="364" t="s">
        <v>116</v>
      </c>
      <c r="RDN93" s="364" t="s">
        <v>116</v>
      </c>
      <c r="RDO93" s="364" t="s">
        <v>116</v>
      </c>
      <c r="RDP93" s="364" t="s">
        <v>116</v>
      </c>
      <c r="RDQ93" s="364" t="s">
        <v>116</v>
      </c>
      <c r="RDR93" s="364" t="s">
        <v>116</v>
      </c>
      <c r="RDS93" s="364" t="s">
        <v>116</v>
      </c>
      <c r="RDT93" s="364" t="s">
        <v>116</v>
      </c>
      <c r="RDU93" s="364" t="s">
        <v>116</v>
      </c>
      <c r="RDV93" s="364" t="s">
        <v>116</v>
      </c>
      <c r="RDW93" s="364" t="s">
        <v>116</v>
      </c>
      <c r="RDX93" s="364" t="s">
        <v>116</v>
      </c>
      <c r="RDY93" s="364" t="s">
        <v>116</v>
      </c>
      <c r="RDZ93" s="364" t="s">
        <v>116</v>
      </c>
      <c r="REA93" s="364" t="s">
        <v>116</v>
      </c>
      <c r="REB93" s="364" t="s">
        <v>116</v>
      </c>
      <c r="REC93" s="364" t="s">
        <v>116</v>
      </c>
      <c r="RED93" s="364" t="s">
        <v>116</v>
      </c>
      <c r="REE93" s="364" t="s">
        <v>116</v>
      </c>
      <c r="REF93" s="364" t="s">
        <v>116</v>
      </c>
      <c r="REG93" s="364" t="s">
        <v>116</v>
      </c>
      <c r="REH93" s="364" t="s">
        <v>116</v>
      </c>
      <c r="REI93" s="364" t="s">
        <v>116</v>
      </c>
      <c r="REJ93" s="364" t="s">
        <v>116</v>
      </c>
      <c r="REK93" s="364" t="s">
        <v>116</v>
      </c>
      <c r="REL93" s="364" t="s">
        <v>116</v>
      </c>
      <c r="REM93" s="364" t="s">
        <v>116</v>
      </c>
      <c r="REN93" s="364" t="s">
        <v>116</v>
      </c>
      <c r="REO93" s="364" t="s">
        <v>116</v>
      </c>
      <c r="REP93" s="364" t="s">
        <v>116</v>
      </c>
      <c r="REQ93" s="364" t="s">
        <v>116</v>
      </c>
      <c r="RER93" s="364" t="s">
        <v>116</v>
      </c>
      <c r="RES93" s="364" t="s">
        <v>116</v>
      </c>
      <c r="RET93" s="364" t="s">
        <v>116</v>
      </c>
      <c r="REU93" s="364" t="s">
        <v>116</v>
      </c>
      <c r="REV93" s="364" t="s">
        <v>116</v>
      </c>
      <c r="REW93" s="364" t="s">
        <v>116</v>
      </c>
      <c r="REX93" s="364" t="s">
        <v>116</v>
      </c>
      <c r="REY93" s="364" t="s">
        <v>116</v>
      </c>
      <c r="REZ93" s="364" t="s">
        <v>116</v>
      </c>
      <c r="RFA93" s="364" t="s">
        <v>116</v>
      </c>
      <c r="RFB93" s="364" t="s">
        <v>116</v>
      </c>
      <c r="RFC93" s="364" t="s">
        <v>116</v>
      </c>
      <c r="RFD93" s="364" t="s">
        <v>116</v>
      </c>
      <c r="RFE93" s="364" t="s">
        <v>116</v>
      </c>
      <c r="RFF93" s="364" t="s">
        <v>116</v>
      </c>
      <c r="RFG93" s="364" t="s">
        <v>116</v>
      </c>
      <c r="RFH93" s="364" t="s">
        <v>116</v>
      </c>
      <c r="RFI93" s="364" t="s">
        <v>116</v>
      </c>
      <c r="RFJ93" s="364" t="s">
        <v>116</v>
      </c>
      <c r="RFK93" s="364" t="s">
        <v>116</v>
      </c>
      <c r="RFL93" s="364" t="s">
        <v>116</v>
      </c>
      <c r="RFM93" s="364" t="s">
        <v>116</v>
      </c>
      <c r="RFN93" s="364" t="s">
        <v>116</v>
      </c>
      <c r="RFO93" s="364" t="s">
        <v>116</v>
      </c>
      <c r="RFP93" s="364" t="s">
        <v>116</v>
      </c>
      <c r="RFQ93" s="364" t="s">
        <v>116</v>
      </c>
      <c r="RFR93" s="364" t="s">
        <v>116</v>
      </c>
      <c r="RFS93" s="364" t="s">
        <v>116</v>
      </c>
      <c r="RFT93" s="364" t="s">
        <v>116</v>
      </c>
      <c r="RFU93" s="364" t="s">
        <v>116</v>
      </c>
      <c r="RFV93" s="364" t="s">
        <v>116</v>
      </c>
      <c r="RFW93" s="364" t="s">
        <v>116</v>
      </c>
      <c r="RFX93" s="364" t="s">
        <v>116</v>
      </c>
      <c r="RFY93" s="364" t="s">
        <v>116</v>
      </c>
      <c r="RFZ93" s="364" t="s">
        <v>116</v>
      </c>
      <c r="RGA93" s="364" t="s">
        <v>116</v>
      </c>
      <c r="RGB93" s="364" t="s">
        <v>116</v>
      </c>
      <c r="RGC93" s="364" t="s">
        <v>116</v>
      </c>
      <c r="RGD93" s="364" t="s">
        <v>116</v>
      </c>
      <c r="RGE93" s="364" t="s">
        <v>116</v>
      </c>
      <c r="RGF93" s="364" t="s">
        <v>116</v>
      </c>
      <c r="RGG93" s="364" t="s">
        <v>116</v>
      </c>
      <c r="RGH93" s="364" t="s">
        <v>116</v>
      </c>
      <c r="RGI93" s="364" t="s">
        <v>116</v>
      </c>
      <c r="RGJ93" s="364" t="s">
        <v>116</v>
      </c>
      <c r="RGK93" s="364" t="s">
        <v>116</v>
      </c>
      <c r="RGL93" s="364" t="s">
        <v>116</v>
      </c>
      <c r="RGM93" s="364" t="s">
        <v>116</v>
      </c>
      <c r="RGN93" s="364" t="s">
        <v>116</v>
      </c>
      <c r="RGO93" s="364" t="s">
        <v>116</v>
      </c>
      <c r="RGP93" s="364" t="s">
        <v>116</v>
      </c>
      <c r="RGQ93" s="364" t="s">
        <v>116</v>
      </c>
      <c r="RGR93" s="364" t="s">
        <v>116</v>
      </c>
      <c r="RGS93" s="364" t="s">
        <v>116</v>
      </c>
      <c r="RGT93" s="364" t="s">
        <v>116</v>
      </c>
      <c r="RGU93" s="364" t="s">
        <v>116</v>
      </c>
      <c r="RGV93" s="364" t="s">
        <v>116</v>
      </c>
      <c r="RGW93" s="364" t="s">
        <v>116</v>
      </c>
      <c r="RGX93" s="364" t="s">
        <v>116</v>
      </c>
      <c r="RGY93" s="364" t="s">
        <v>116</v>
      </c>
      <c r="RGZ93" s="364" t="s">
        <v>116</v>
      </c>
      <c r="RHA93" s="364" t="s">
        <v>116</v>
      </c>
      <c r="RHB93" s="364" t="s">
        <v>116</v>
      </c>
      <c r="RHC93" s="364" t="s">
        <v>116</v>
      </c>
      <c r="RHD93" s="364" t="s">
        <v>116</v>
      </c>
      <c r="RHE93" s="364" t="s">
        <v>116</v>
      </c>
      <c r="RHF93" s="364" t="s">
        <v>116</v>
      </c>
      <c r="RHG93" s="364" t="s">
        <v>116</v>
      </c>
      <c r="RHH93" s="364" t="s">
        <v>116</v>
      </c>
      <c r="RHI93" s="364" t="s">
        <v>116</v>
      </c>
      <c r="RHJ93" s="364" t="s">
        <v>116</v>
      </c>
      <c r="RHK93" s="364" t="s">
        <v>116</v>
      </c>
      <c r="RHL93" s="364" t="s">
        <v>116</v>
      </c>
      <c r="RHM93" s="364" t="s">
        <v>116</v>
      </c>
      <c r="RHN93" s="364" t="s">
        <v>116</v>
      </c>
      <c r="RHO93" s="364" t="s">
        <v>116</v>
      </c>
      <c r="RHP93" s="364" t="s">
        <v>116</v>
      </c>
      <c r="RHQ93" s="364" t="s">
        <v>116</v>
      </c>
      <c r="RHR93" s="364" t="s">
        <v>116</v>
      </c>
      <c r="RHS93" s="364" t="s">
        <v>116</v>
      </c>
      <c r="RHT93" s="364" t="s">
        <v>116</v>
      </c>
      <c r="RHU93" s="364" t="s">
        <v>116</v>
      </c>
      <c r="RHV93" s="364" t="s">
        <v>116</v>
      </c>
      <c r="RHW93" s="364" t="s">
        <v>116</v>
      </c>
      <c r="RHX93" s="364" t="s">
        <v>116</v>
      </c>
      <c r="RHY93" s="364" t="s">
        <v>116</v>
      </c>
      <c r="RHZ93" s="364" t="s">
        <v>116</v>
      </c>
      <c r="RIA93" s="364" t="s">
        <v>116</v>
      </c>
      <c r="RIB93" s="364" t="s">
        <v>116</v>
      </c>
      <c r="RIC93" s="364" t="s">
        <v>116</v>
      </c>
      <c r="RID93" s="364" t="s">
        <v>116</v>
      </c>
      <c r="RIE93" s="364" t="s">
        <v>116</v>
      </c>
      <c r="RIF93" s="364" t="s">
        <v>116</v>
      </c>
      <c r="RIG93" s="364" t="s">
        <v>116</v>
      </c>
      <c r="RIH93" s="364" t="s">
        <v>116</v>
      </c>
      <c r="RII93" s="364" t="s">
        <v>116</v>
      </c>
      <c r="RIJ93" s="364" t="s">
        <v>116</v>
      </c>
      <c r="RIK93" s="364" t="s">
        <v>116</v>
      </c>
      <c r="RIL93" s="364" t="s">
        <v>116</v>
      </c>
      <c r="RIM93" s="364" t="s">
        <v>116</v>
      </c>
      <c r="RIN93" s="364" t="s">
        <v>116</v>
      </c>
      <c r="RIO93" s="364" t="s">
        <v>116</v>
      </c>
      <c r="RIP93" s="364" t="s">
        <v>116</v>
      </c>
      <c r="RIQ93" s="364" t="s">
        <v>116</v>
      </c>
      <c r="RIR93" s="364" t="s">
        <v>116</v>
      </c>
      <c r="RIS93" s="364" t="s">
        <v>116</v>
      </c>
      <c r="RIT93" s="364" t="s">
        <v>116</v>
      </c>
      <c r="RIU93" s="364" t="s">
        <v>116</v>
      </c>
      <c r="RIV93" s="364" t="s">
        <v>116</v>
      </c>
      <c r="RIW93" s="364" t="s">
        <v>116</v>
      </c>
      <c r="RIX93" s="364" t="s">
        <v>116</v>
      </c>
      <c r="RIY93" s="364" t="s">
        <v>116</v>
      </c>
      <c r="RIZ93" s="364" t="s">
        <v>116</v>
      </c>
      <c r="RJA93" s="364" t="s">
        <v>116</v>
      </c>
      <c r="RJB93" s="364" t="s">
        <v>116</v>
      </c>
      <c r="RJC93" s="364" t="s">
        <v>116</v>
      </c>
      <c r="RJD93" s="364" t="s">
        <v>116</v>
      </c>
      <c r="RJE93" s="364" t="s">
        <v>116</v>
      </c>
      <c r="RJF93" s="364" t="s">
        <v>116</v>
      </c>
      <c r="RJG93" s="364" t="s">
        <v>116</v>
      </c>
      <c r="RJH93" s="364" t="s">
        <v>116</v>
      </c>
      <c r="RJI93" s="364" t="s">
        <v>116</v>
      </c>
      <c r="RJJ93" s="364" t="s">
        <v>116</v>
      </c>
      <c r="RJK93" s="364" t="s">
        <v>116</v>
      </c>
      <c r="RJL93" s="364" t="s">
        <v>116</v>
      </c>
      <c r="RJM93" s="364" t="s">
        <v>116</v>
      </c>
      <c r="RJN93" s="364" t="s">
        <v>116</v>
      </c>
      <c r="RJO93" s="364" t="s">
        <v>116</v>
      </c>
      <c r="RJP93" s="364" t="s">
        <v>116</v>
      </c>
      <c r="RJQ93" s="364" t="s">
        <v>116</v>
      </c>
      <c r="RJR93" s="364" t="s">
        <v>116</v>
      </c>
      <c r="RJS93" s="364" t="s">
        <v>116</v>
      </c>
      <c r="RJT93" s="364" t="s">
        <v>116</v>
      </c>
      <c r="RJU93" s="364" t="s">
        <v>116</v>
      </c>
      <c r="RJV93" s="364" t="s">
        <v>116</v>
      </c>
      <c r="RJW93" s="364" t="s">
        <v>116</v>
      </c>
      <c r="RJX93" s="364" t="s">
        <v>116</v>
      </c>
      <c r="RJY93" s="364" t="s">
        <v>116</v>
      </c>
      <c r="RJZ93" s="364" t="s">
        <v>116</v>
      </c>
      <c r="RKA93" s="364" t="s">
        <v>116</v>
      </c>
      <c r="RKB93" s="364" t="s">
        <v>116</v>
      </c>
      <c r="RKC93" s="364" t="s">
        <v>116</v>
      </c>
      <c r="RKD93" s="364" t="s">
        <v>116</v>
      </c>
      <c r="RKE93" s="364" t="s">
        <v>116</v>
      </c>
      <c r="RKF93" s="364" t="s">
        <v>116</v>
      </c>
      <c r="RKG93" s="364" t="s">
        <v>116</v>
      </c>
      <c r="RKH93" s="364" t="s">
        <v>116</v>
      </c>
      <c r="RKI93" s="364" t="s">
        <v>116</v>
      </c>
      <c r="RKJ93" s="364" t="s">
        <v>116</v>
      </c>
      <c r="RKK93" s="364" t="s">
        <v>116</v>
      </c>
      <c r="RKL93" s="364" t="s">
        <v>116</v>
      </c>
      <c r="RKM93" s="364" t="s">
        <v>116</v>
      </c>
      <c r="RKN93" s="364" t="s">
        <v>116</v>
      </c>
      <c r="RKO93" s="364" t="s">
        <v>116</v>
      </c>
      <c r="RKP93" s="364" t="s">
        <v>116</v>
      </c>
      <c r="RKQ93" s="364" t="s">
        <v>116</v>
      </c>
      <c r="RKR93" s="364" t="s">
        <v>116</v>
      </c>
      <c r="RKS93" s="364" t="s">
        <v>116</v>
      </c>
      <c r="RKT93" s="364" t="s">
        <v>116</v>
      </c>
      <c r="RKU93" s="364" t="s">
        <v>116</v>
      </c>
      <c r="RKV93" s="364" t="s">
        <v>116</v>
      </c>
      <c r="RKW93" s="364" t="s">
        <v>116</v>
      </c>
      <c r="RKX93" s="364" t="s">
        <v>116</v>
      </c>
      <c r="RKY93" s="364" t="s">
        <v>116</v>
      </c>
      <c r="RKZ93" s="364" t="s">
        <v>116</v>
      </c>
      <c r="RLA93" s="364" t="s">
        <v>116</v>
      </c>
      <c r="RLB93" s="364" t="s">
        <v>116</v>
      </c>
      <c r="RLC93" s="364" t="s">
        <v>116</v>
      </c>
      <c r="RLD93" s="364" t="s">
        <v>116</v>
      </c>
      <c r="RLE93" s="364" t="s">
        <v>116</v>
      </c>
      <c r="RLF93" s="364" t="s">
        <v>116</v>
      </c>
      <c r="RLG93" s="364" t="s">
        <v>116</v>
      </c>
      <c r="RLH93" s="364" t="s">
        <v>116</v>
      </c>
      <c r="RLI93" s="364" t="s">
        <v>116</v>
      </c>
      <c r="RLJ93" s="364" t="s">
        <v>116</v>
      </c>
      <c r="RLK93" s="364" t="s">
        <v>116</v>
      </c>
      <c r="RLL93" s="364" t="s">
        <v>116</v>
      </c>
      <c r="RLM93" s="364" t="s">
        <v>116</v>
      </c>
      <c r="RLN93" s="364" t="s">
        <v>116</v>
      </c>
      <c r="RLO93" s="364" t="s">
        <v>116</v>
      </c>
      <c r="RLP93" s="364" t="s">
        <v>116</v>
      </c>
      <c r="RLQ93" s="364" t="s">
        <v>116</v>
      </c>
      <c r="RLR93" s="364" t="s">
        <v>116</v>
      </c>
      <c r="RLS93" s="364" t="s">
        <v>116</v>
      </c>
      <c r="RLT93" s="364" t="s">
        <v>116</v>
      </c>
      <c r="RLU93" s="364" t="s">
        <v>116</v>
      </c>
      <c r="RLV93" s="364" t="s">
        <v>116</v>
      </c>
      <c r="RLW93" s="364" t="s">
        <v>116</v>
      </c>
      <c r="RLX93" s="364" t="s">
        <v>116</v>
      </c>
      <c r="RLY93" s="364" t="s">
        <v>116</v>
      </c>
      <c r="RLZ93" s="364" t="s">
        <v>116</v>
      </c>
      <c r="RMA93" s="364" t="s">
        <v>116</v>
      </c>
      <c r="RMB93" s="364" t="s">
        <v>116</v>
      </c>
      <c r="RMC93" s="364" t="s">
        <v>116</v>
      </c>
      <c r="RMD93" s="364" t="s">
        <v>116</v>
      </c>
      <c r="RME93" s="364" t="s">
        <v>116</v>
      </c>
      <c r="RMF93" s="364" t="s">
        <v>116</v>
      </c>
      <c r="RMG93" s="364" t="s">
        <v>116</v>
      </c>
      <c r="RMH93" s="364" t="s">
        <v>116</v>
      </c>
      <c r="RMI93" s="364" t="s">
        <v>116</v>
      </c>
      <c r="RMJ93" s="364" t="s">
        <v>116</v>
      </c>
      <c r="RMK93" s="364" t="s">
        <v>116</v>
      </c>
      <c r="RML93" s="364" t="s">
        <v>116</v>
      </c>
      <c r="RMM93" s="364" t="s">
        <v>116</v>
      </c>
      <c r="RMN93" s="364" t="s">
        <v>116</v>
      </c>
      <c r="RMO93" s="364" t="s">
        <v>116</v>
      </c>
      <c r="RMP93" s="364" t="s">
        <v>116</v>
      </c>
      <c r="RMQ93" s="364" t="s">
        <v>116</v>
      </c>
      <c r="RMR93" s="364" t="s">
        <v>116</v>
      </c>
      <c r="RMS93" s="364" t="s">
        <v>116</v>
      </c>
      <c r="RMT93" s="364" t="s">
        <v>116</v>
      </c>
      <c r="RMU93" s="364" t="s">
        <v>116</v>
      </c>
      <c r="RMV93" s="364" t="s">
        <v>116</v>
      </c>
      <c r="RMW93" s="364" t="s">
        <v>116</v>
      </c>
      <c r="RMX93" s="364" t="s">
        <v>116</v>
      </c>
      <c r="RMY93" s="364" t="s">
        <v>116</v>
      </c>
      <c r="RMZ93" s="364" t="s">
        <v>116</v>
      </c>
      <c r="RNA93" s="364" t="s">
        <v>116</v>
      </c>
      <c r="RNB93" s="364" t="s">
        <v>116</v>
      </c>
      <c r="RNC93" s="364" t="s">
        <v>116</v>
      </c>
      <c r="RND93" s="364" t="s">
        <v>116</v>
      </c>
      <c r="RNE93" s="364" t="s">
        <v>116</v>
      </c>
      <c r="RNF93" s="364" t="s">
        <v>116</v>
      </c>
      <c r="RNG93" s="364" t="s">
        <v>116</v>
      </c>
      <c r="RNH93" s="364" t="s">
        <v>116</v>
      </c>
      <c r="RNI93" s="364" t="s">
        <v>116</v>
      </c>
      <c r="RNJ93" s="364" t="s">
        <v>116</v>
      </c>
      <c r="RNK93" s="364" t="s">
        <v>116</v>
      </c>
      <c r="RNL93" s="364" t="s">
        <v>116</v>
      </c>
      <c r="RNM93" s="364" t="s">
        <v>116</v>
      </c>
      <c r="RNN93" s="364" t="s">
        <v>116</v>
      </c>
      <c r="RNO93" s="364" t="s">
        <v>116</v>
      </c>
      <c r="RNP93" s="364" t="s">
        <v>116</v>
      </c>
      <c r="RNQ93" s="364" t="s">
        <v>116</v>
      </c>
      <c r="RNR93" s="364" t="s">
        <v>116</v>
      </c>
      <c r="RNS93" s="364" t="s">
        <v>116</v>
      </c>
      <c r="RNT93" s="364" t="s">
        <v>116</v>
      </c>
      <c r="RNU93" s="364" t="s">
        <v>116</v>
      </c>
      <c r="RNV93" s="364" t="s">
        <v>116</v>
      </c>
      <c r="RNW93" s="364" t="s">
        <v>116</v>
      </c>
      <c r="RNX93" s="364" t="s">
        <v>116</v>
      </c>
      <c r="RNY93" s="364" t="s">
        <v>116</v>
      </c>
      <c r="RNZ93" s="364" t="s">
        <v>116</v>
      </c>
      <c r="ROA93" s="364" t="s">
        <v>116</v>
      </c>
      <c r="ROB93" s="364" t="s">
        <v>116</v>
      </c>
      <c r="ROC93" s="364" t="s">
        <v>116</v>
      </c>
      <c r="ROD93" s="364" t="s">
        <v>116</v>
      </c>
      <c r="ROE93" s="364" t="s">
        <v>116</v>
      </c>
      <c r="ROF93" s="364" t="s">
        <v>116</v>
      </c>
      <c r="ROG93" s="364" t="s">
        <v>116</v>
      </c>
      <c r="ROH93" s="364" t="s">
        <v>116</v>
      </c>
      <c r="ROI93" s="364" t="s">
        <v>116</v>
      </c>
      <c r="ROJ93" s="364" t="s">
        <v>116</v>
      </c>
      <c r="ROK93" s="364" t="s">
        <v>116</v>
      </c>
      <c r="ROL93" s="364" t="s">
        <v>116</v>
      </c>
      <c r="ROM93" s="364" t="s">
        <v>116</v>
      </c>
      <c r="RON93" s="364" t="s">
        <v>116</v>
      </c>
      <c r="ROO93" s="364" t="s">
        <v>116</v>
      </c>
      <c r="ROP93" s="364" t="s">
        <v>116</v>
      </c>
      <c r="ROQ93" s="364" t="s">
        <v>116</v>
      </c>
      <c r="ROR93" s="364" t="s">
        <v>116</v>
      </c>
      <c r="ROS93" s="364" t="s">
        <v>116</v>
      </c>
      <c r="ROT93" s="364" t="s">
        <v>116</v>
      </c>
      <c r="ROU93" s="364" t="s">
        <v>116</v>
      </c>
      <c r="ROV93" s="364" t="s">
        <v>116</v>
      </c>
      <c r="ROW93" s="364" t="s">
        <v>116</v>
      </c>
      <c r="ROX93" s="364" t="s">
        <v>116</v>
      </c>
      <c r="ROY93" s="364" t="s">
        <v>116</v>
      </c>
      <c r="ROZ93" s="364" t="s">
        <v>116</v>
      </c>
      <c r="RPA93" s="364" t="s">
        <v>116</v>
      </c>
      <c r="RPB93" s="364" t="s">
        <v>116</v>
      </c>
      <c r="RPC93" s="364" t="s">
        <v>116</v>
      </c>
      <c r="RPD93" s="364" t="s">
        <v>116</v>
      </c>
      <c r="RPE93" s="364" t="s">
        <v>116</v>
      </c>
      <c r="RPF93" s="364" t="s">
        <v>116</v>
      </c>
      <c r="RPG93" s="364" t="s">
        <v>116</v>
      </c>
      <c r="RPH93" s="364" t="s">
        <v>116</v>
      </c>
      <c r="RPI93" s="364" t="s">
        <v>116</v>
      </c>
      <c r="RPJ93" s="364" t="s">
        <v>116</v>
      </c>
      <c r="RPK93" s="364" t="s">
        <v>116</v>
      </c>
      <c r="RPL93" s="364" t="s">
        <v>116</v>
      </c>
      <c r="RPM93" s="364" t="s">
        <v>116</v>
      </c>
      <c r="RPN93" s="364" t="s">
        <v>116</v>
      </c>
      <c r="RPO93" s="364" t="s">
        <v>116</v>
      </c>
      <c r="RPP93" s="364" t="s">
        <v>116</v>
      </c>
      <c r="RPQ93" s="364" t="s">
        <v>116</v>
      </c>
      <c r="RPR93" s="364" t="s">
        <v>116</v>
      </c>
      <c r="RPS93" s="364" t="s">
        <v>116</v>
      </c>
      <c r="RPT93" s="364" t="s">
        <v>116</v>
      </c>
      <c r="RPU93" s="364" t="s">
        <v>116</v>
      </c>
      <c r="RPV93" s="364" t="s">
        <v>116</v>
      </c>
      <c r="RPW93" s="364" t="s">
        <v>116</v>
      </c>
      <c r="RPX93" s="364" t="s">
        <v>116</v>
      </c>
      <c r="RPY93" s="364" t="s">
        <v>116</v>
      </c>
      <c r="RPZ93" s="364" t="s">
        <v>116</v>
      </c>
      <c r="RQA93" s="364" t="s">
        <v>116</v>
      </c>
      <c r="RQB93" s="364" t="s">
        <v>116</v>
      </c>
      <c r="RQC93" s="364" t="s">
        <v>116</v>
      </c>
      <c r="RQD93" s="364" t="s">
        <v>116</v>
      </c>
      <c r="RQE93" s="364" t="s">
        <v>116</v>
      </c>
      <c r="RQF93" s="364" t="s">
        <v>116</v>
      </c>
      <c r="RQG93" s="364" t="s">
        <v>116</v>
      </c>
      <c r="RQH93" s="364" t="s">
        <v>116</v>
      </c>
      <c r="RQI93" s="364" t="s">
        <v>116</v>
      </c>
      <c r="RQJ93" s="364" t="s">
        <v>116</v>
      </c>
      <c r="RQK93" s="364" t="s">
        <v>116</v>
      </c>
      <c r="RQL93" s="364" t="s">
        <v>116</v>
      </c>
      <c r="RQM93" s="364" t="s">
        <v>116</v>
      </c>
      <c r="RQN93" s="364" t="s">
        <v>116</v>
      </c>
      <c r="RQO93" s="364" t="s">
        <v>116</v>
      </c>
      <c r="RQP93" s="364" t="s">
        <v>116</v>
      </c>
      <c r="RQQ93" s="364" t="s">
        <v>116</v>
      </c>
      <c r="RQR93" s="364" t="s">
        <v>116</v>
      </c>
      <c r="RQS93" s="364" t="s">
        <v>116</v>
      </c>
      <c r="RQT93" s="364" t="s">
        <v>116</v>
      </c>
      <c r="RQU93" s="364" t="s">
        <v>116</v>
      </c>
      <c r="RQV93" s="364" t="s">
        <v>116</v>
      </c>
      <c r="RQW93" s="364" t="s">
        <v>116</v>
      </c>
      <c r="RQX93" s="364" t="s">
        <v>116</v>
      </c>
      <c r="RQY93" s="364" t="s">
        <v>116</v>
      </c>
      <c r="RQZ93" s="364" t="s">
        <v>116</v>
      </c>
      <c r="RRA93" s="364" t="s">
        <v>116</v>
      </c>
      <c r="RRB93" s="364" t="s">
        <v>116</v>
      </c>
      <c r="RRC93" s="364" t="s">
        <v>116</v>
      </c>
      <c r="RRD93" s="364" t="s">
        <v>116</v>
      </c>
      <c r="RRE93" s="364" t="s">
        <v>116</v>
      </c>
      <c r="RRF93" s="364" t="s">
        <v>116</v>
      </c>
      <c r="RRG93" s="364" t="s">
        <v>116</v>
      </c>
      <c r="RRH93" s="364" t="s">
        <v>116</v>
      </c>
      <c r="RRI93" s="364" t="s">
        <v>116</v>
      </c>
      <c r="RRJ93" s="364" t="s">
        <v>116</v>
      </c>
      <c r="RRK93" s="364" t="s">
        <v>116</v>
      </c>
      <c r="RRL93" s="364" t="s">
        <v>116</v>
      </c>
      <c r="RRM93" s="364" t="s">
        <v>116</v>
      </c>
      <c r="RRN93" s="364" t="s">
        <v>116</v>
      </c>
      <c r="RRO93" s="364" t="s">
        <v>116</v>
      </c>
      <c r="RRP93" s="364" t="s">
        <v>116</v>
      </c>
      <c r="RRQ93" s="364" t="s">
        <v>116</v>
      </c>
      <c r="RRR93" s="364" t="s">
        <v>116</v>
      </c>
      <c r="RRS93" s="364" t="s">
        <v>116</v>
      </c>
      <c r="RRT93" s="364" t="s">
        <v>116</v>
      </c>
      <c r="RRU93" s="364" t="s">
        <v>116</v>
      </c>
      <c r="RRV93" s="364" t="s">
        <v>116</v>
      </c>
      <c r="RRW93" s="364" t="s">
        <v>116</v>
      </c>
      <c r="RRX93" s="364" t="s">
        <v>116</v>
      </c>
      <c r="RRY93" s="364" t="s">
        <v>116</v>
      </c>
      <c r="RRZ93" s="364" t="s">
        <v>116</v>
      </c>
      <c r="RSA93" s="364" t="s">
        <v>116</v>
      </c>
      <c r="RSB93" s="364" t="s">
        <v>116</v>
      </c>
      <c r="RSC93" s="364" t="s">
        <v>116</v>
      </c>
      <c r="RSD93" s="364" t="s">
        <v>116</v>
      </c>
      <c r="RSE93" s="364" t="s">
        <v>116</v>
      </c>
      <c r="RSF93" s="364" t="s">
        <v>116</v>
      </c>
      <c r="RSG93" s="364" t="s">
        <v>116</v>
      </c>
      <c r="RSH93" s="364" t="s">
        <v>116</v>
      </c>
      <c r="RSI93" s="364" t="s">
        <v>116</v>
      </c>
      <c r="RSJ93" s="364" t="s">
        <v>116</v>
      </c>
      <c r="RSK93" s="364" t="s">
        <v>116</v>
      </c>
      <c r="RSL93" s="364" t="s">
        <v>116</v>
      </c>
      <c r="RSM93" s="364" t="s">
        <v>116</v>
      </c>
      <c r="RSN93" s="364" t="s">
        <v>116</v>
      </c>
      <c r="RSO93" s="364" t="s">
        <v>116</v>
      </c>
      <c r="RSP93" s="364" t="s">
        <v>116</v>
      </c>
      <c r="RSQ93" s="364" t="s">
        <v>116</v>
      </c>
      <c r="RSR93" s="364" t="s">
        <v>116</v>
      </c>
      <c r="RSS93" s="364" t="s">
        <v>116</v>
      </c>
      <c r="RST93" s="364" t="s">
        <v>116</v>
      </c>
      <c r="RSU93" s="364" t="s">
        <v>116</v>
      </c>
      <c r="RSV93" s="364" t="s">
        <v>116</v>
      </c>
      <c r="RSW93" s="364" t="s">
        <v>116</v>
      </c>
      <c r="RSX93" s="364" t="s">
        <v>116</v>
      </c>
      <c r="RSY93" s="364" t="s">
        <v>116</v>
      </c>
      <c r="RSZ93" s="364" t="s">
        <v>116</v>
      </c>
      <c r="RTA93" s="364" t="s">
        <v>116</v>
      </c>
      <c r="RTB93" s="364" t="s">
        <v>116</v>
      </c>
      <c r="RTC93" s="364" t="s">
        <v>116</v>
      </c>
      <c r="RTD93" s="364" t="s">
        <v>116</v>
      </c>
      <c r="RTE93" s="364" t="s">
        <v>116</v>
      </c>
      <c r="RTF93" s="364" t="s">
        <v>116</v>
      </c>
      <c r="RTG93" s="364" t="s">
        <v>116</v>
      </c>
      <c r="RTH93" s="364" t="s">
        <v>116</v>
      </c>
      <c r="RTI93" s="364" t="s">
        <v>116</v>
      </c>
      <c r="RTJ93" s="364" t="s">
        <v>116</v>
      </c>
      <c r="RTK93" s="364" t="s">
        <v>116</v>
      </c>
      <c r="RTL93" s="364" t="s">
        <v>116</v>
      </c>
      <c r="RTM93" s="364" t="s">
        <v>116</v>
      </c>
      <c r="RTN93" s="364" t="s">
        <v>116</v>
      </c>
      <c r="RTO93" s="364" t="s">
        <v>116</v>
      </c>
      <c r="RTP93" s="364" t="s">
        <v>116</v>
      </c>
      <c r="RTQ93" s="364" t="s">
        <v>116</v>
      </c>
      <c r="RTR93" s="364" t="s">
        <v>116</v>
      </c>
      <c r="RTS93" s="364" t="s">
        <v>116</v>
      </c>
      <c r="RTT93" s="364" t="s">
        <v>116</v>
      </c>
      <c r="RTU93" s="364" t="s">
        <v>116</v>
      </c>
      <c r="RTV93" s="364" t="s">
        <v>116</v>
      </c>
      <c r="RTW93" s="364" t="s">
        <v>116</v>
      </c>
      <c r="RTX93" s="364" t="s">
        <v>116</v>
      </c>
      <c r="RTY93" s="364" t="s">
        <v>116</v>
      </c>
      <c r="RTZ93" s="364" t="s">
        <v>116</v>
      </c>
      <c r="RUA93" s="364" t="s">
        <v>116</v>
      </c>
      <c r="RUB93" s="364" t="s">
        <v>116</v>
      </c>
      <c r="RUC93" s="364" t="s">
        <v>116</v>
      </c>
      <c r="RUD93" s="364" t="s">
        <v>116</v>
      </c>
      <c r="RUE93" s="364" t="s">
        <v>116</v>
      </c>
      <c r="RUF93" s="364" t="s">
        <v>116</v>
      </c>
      <c r="RUG93" s="364" t="s">
        <v>116</v>
      </c>
      <c r="RUH93" s="364" t="s">
        <v>116</v>
      </c>
      <c r="RUI93" s="364" t="s">
        <v>116</v>
      </c>
      <c r="RUJ93" s="364" t="s">
        <v>116</v>
      </c>
      <c r="RUK93" s="364" t="s">
        <v>116</v>
      </c>
      <c r="RUL93" s="364" t="s">
        <v>116</v>
      </c>
      <c r="RUM93" s="364" t="s">
        <v>116</v>
      </c>
      <c r="RUN93" s="364" t="s">
        <v>116</v>
      </c>
      <c r="RUO93" s="364" t="s">
        <v>116</v>
      </c>
      <c r="RUP93" s="364" t="s">
        <v>116</v>
      </c>
      <c r="RUQ93" s="364" t="s">
        <v>116</v>
      </c>
      <c r="RUR93" s="364" t="s">
        <v>116</v>
      </c>
      <c r="RUS93" s="364" t="s">
        <v>116</v>
      </c>
      <c r="RUT93" s="364" t="s">
        <v>116</v>
      </c>
      <c r="RUU93" s="364" t="s">
        <v>116</v>
      </c>
      <c r="RUV93" s="364" t="s">
        <v>116</v>
      </c>
      <c r="RUW93" s="364" t="s">
        <v>116</v>
      </c>
      <c r="RUX93" s="364" t="s">
        <v>116</v>
      </c>
      <c r="RUY93" s="364" t="s">
        <v>116</v>
      </c>
      <c r="RUZ93" s="364" t="s">
        <v>116</v>
      </c>
      <c r="RVA93" s="364" t="s">
        <v>116</v>
      </c>
      <c r="RVB93" s="364" t="s">
        <v>116</v>
      </c>
      <c r="RVC93" s="364" t="s">
        <v>116</v>
      </c>
      <c r="RVD93" s="364" t="s">
        <v>116</v>
      </c>
      <c r="RVE93" s="364" t="s">
        <v>116</v>
      </c>
      <c r="RVF93" s="364" t="s">
        <v>116</v>
      </c>
      <c r="RVG93" s="364" t="s">
        <v>116</v>
      </c>
      <c r="RVH93" s="364" t="s">
        <v>116</v>
      </c>
      <c r="RVI93" s="364" t="s">
        <v>116</v>
      </c>
      <c r="RVJ93" s="364" t="s">
        <v>116</v>
      </c>
      <c r="RVK93" s="364" t="s">
        <v>116</v>
      </c>
      <c r="RVL93" s="364" t="s">
        <v>116</v>
      </c>
      <c r="RVM93" s="364" t="s">
        <v>116</v>
      </c>
      <c r="RVN93" s="364" t="s">
        <v>116</v>
      </c>
      <c r="RVO93" s="364" t="s">
        <v>116</v>
      </c>
      <c r="RVP93" s="364" t="s">
        <v>116</v>
      </c>
      <c r="RVQ93" s="364" t="s">
        <v>116</v>
      </c>
      <c r="RVR93" s="364" t="s">
        <v>116</v>
      </c>
      <c r="RVS93" s="364" t="s">
        <v>116</v>
      </c>
      <c r="RVT93" s="364" t="s">
        <v>116</v>
      </c>
      <c r="RVU93" s="364" t="s">
        <v>116</v>
      </c>
      <c r="RVV93" s="364" t="s">
        <v>116</v>
      </c>
      <c r="RVW93" s="364" t="s">
        <v>116</v>
      </c>
      <c r="RVX93" s="364" t="s">
        <v>116</v>
      </c>
      <c r="RVY93" s="364" t="s">
        <v>116</v>
      </c>
      <c r="RVZ93" s="364" t="s">
        <v>116</v>
      </c>
      <c r="RWA93" s="364" t="s">
        <v>116</v>
      </c>
      <c r="RWB93" s="364" t="s">
        <v>116</v>
      </c>
      <c r="RWC93" s="364" t="s">
        <v>116</v>
      </c>
      <c r="RWD93" s="364" t="s">
        <v>116</v>
      </c>
      <c r="RWE93" s="364" t="s">
        <v>116</v>
      </c>
      <c r="RWF93" s="364" t="s">
        <v>116</v>
      </c>
      <c r="RWG93" s="364" t="s">
        <v>116</v>
      </c>
      <c r="RWH93" s="364" t="s">
        <v>116</v>
      </c>
      <c r="RWI93" s="364" t="s">
        <v>116</v>
      </c>
      <c r="RWJ93" s="364" t="s">
        <v>116</v>
      </c>
      <c r="RWK93" s="364" t="s">
        <v>116</v>
      </c>
      <c r="RWL93" s="364" t="s">
        <v>116</v>
      </c>
      <c r="RWM93" s="364" t="s">
        <v>116</v>
      </c>
      <c r="RWN93" s="364" t="s">
        <v>116</v>
      </c>
      <c r="RWO93" s="364" t="s">
        <v>116</v>
      </c>
      <c r="RWP93" s="364" t="s">
        <v>116</v>
      </c>
      <c r="RWQ93" s="364" t="s">
        <v>116</v>
      </c>
      <c r="RWR93" s="364" t="s">
        <v>116</v>
      </c>
      <c r="RWS93" s="364" t="s">
        <v>116</v>
      </c>
      <c r="RWT93" s="364" t="s">
        <v>116</v>
      </c>
      <c r="RWU93" s="364" t="s">
        <v>116</v>
      </c>
      <c r="RWV93" s="364" t="s">
        <v>116</v>
      </c>
      <c r="RWW93" s="364" t="s">
        <v>116</v>
      </c>
      <c r="RWX93" s="364" t="s">
        <v>116</v>
      </c>
      <c r="RWY93" s="364" t="s">
        <v>116</v>
      </c>
      <c r="RWZ93" s="364" t="s">
        <v>116</v>
      </c>
      <c r="RXA93" s="364" t="s">
        <v>116</v>
      </c>
      <c r="RXB93" s="364" t="s">
        <v>116</v>
      </c>
      <c r="RXC93" s="364" t="s">
        <v>116</v>
      </c>
      <c r="RXD93" s="364" t="s">
        <v>116</v>
      </c>
      <c r="RXE93" s="364" t="s">
        <v>116</v>
      </c>
      <c r="RXF93" s="364" t="s">
        <v>116</v>
      </c>
      <c r="RXG93" s="364" t="s">
        <v>116</v>
      </c>
      <c r="RXH93" s="364" t="s">
        <v>116</v>
      </c>
      <c r="RXI93" s="364" t="s">
        <v>116</v>
      </c>
      <c r="RXJ93" s="364" t="s">
        <v>116</v>
      </c>
      <c r="RXK93" s="364" t="s">
        <v>116</v>
      </c>
      <c r="RXL93" s="364" t="s">
        <v>116</v>
      </c>
      <c r="RXM93" s="364" t="s">
        <v>116</v>
      </c>
      <c r="RXN93" s="364" t="s">
        <v>116</v>
      </c>
      <c r="RXO93" s="364" t="s">
        <v>116</v>
      </c>
      <c r="RXP93" s="364" t="s">
        <v>116</v>
      </c>
      <c r="RXQ93" s="364" t="s">
        <v>116</v>
      </c>
      <c r="RXR93" s="364" t="s">
        <v>116</v>
      </c>
      <c r="RXS93" s="364" t="s">
        <v>116</v>
      </c>
      <c r="RXT93" s="364" t="s">
        <v>116</v>
      </c>
      <c r="RXU93" s="364" t="s">
        <v>116</v>
      </c>
      <c r="RXV93" s="364" t="s">
        <v>116</v>
      </c>
      <c r="RXW93" s="364" t="s">
        <v>116</v>
      </c>
      <c r="RXX93" s="364" t="s">
        <v>116</v>
      </c>
      <c r="RXY93" s="364" t="s">
        <v>116</v>
      </c>
      <c r="RXZ93" s="364" t="s">
        <v>116</v>
      </c>
      <c r="RYA93" s="364" t="s">
        <v>116</v>
      </c>
      <c r="RYB93" s="364" t="s">
        <v>116</v>
      </c>
      <c r="RYC93" s="364" t="s">
        <v>116</v>
      </c>
      <c r="RYD93" s="364" t="s">
        <v>116</v>
      </c>
      <c r="RYE93" s="364" t="s">
        <v>116</v>
      </c>
      <c r="RYF93" s="364" t="s">
        <v>116</v>
      </c>
      <c r="RYG93" s="364" t="s">
        <v>116</v>
      </c>
      <c r="RYH93" s="364" t="s">
        <v>116</v>
      </c>
      <c r="RYI93" s="364" t="s">
        <v>116</v>
      </c>
      <c r="RYJ93" s="364" t="s">
        <v>116</v>
      </c>
      <c r="RYK93" s="364" t="s">
        <v>116</v>
      </c>
      <c r="RYL93" s="364" t="s">
        <v>116</v>
      </c>
      <c r="RYM93" s="364" t="s">
        <v>116</v>
      </c>
      <c r="RYN93" s="364" t="s">
        <v>116</v>
      </c>
      <c r="RYO93" s="364" t="s">
        <v>116</v>
      </c>
      <c r="RYP93" s="364" t="s">
        <v>116</v>
      </c>
      <c r="RYQ93" s="364" t="s">
        <v>116</v>
      </c>
      <c r="RYR93" s="364" t="s">
        <v>116</v>
      </c>
      <c r="RYS93" s="364" t="s">
        <v>116</v>
      </c>
      <c r="RYT93" s="364" t="s">
        <v>116</v>
      </c>
      <c r="RYU93" s="364" t="s">
        <v>116</v>
      </c>
      <c r="RYV93" s="364" t="s">
        <v>116</v>
      </c>
      <c r="RYW93" s="364" t="s">
        <v>116</v>
      </c>
      <c r="RYX93" s="364" t="s">
        <v>116</v>
      </c>
      <c r="RYY93" s="364" t="s">
        <v>116</v>
      </c>
      <c r="RYZ93" s="364" t="s">
        <v>116</v>
      </c>
      <c r="RZA93" s="364" t="s">
        <v>116</v>
      </c>
      <c r="RZB93" s="364" t="s">
        <v>116</v>
      </c>
      <c r="RZC93" s="364" t="s">
        <v>116</v>
      </c>
      <c r="RZD93" s="364" t="s">
        <v>116</v>
      </c>
      <c r="RZE93" s="364" t="s">
        <v>116</v>
      </c>
      <c r="RZF93" s="364" t="s">
        <v>116</v>
      </c>
      <c r="RZG93" s="364" t="s">
        <v>116</v>
      </c>
      <c r="RZH93" s="364" t="s">
        <v>116</v>
      </c>
      <c r="RZI93" s="364" t="s">
        <v>116</v>
      </c>
      <c r="RZJ93" s="364" t="s">
        <v>116</v>
      </c>
      <c r="RZK93" s="364" t="s">
        <v>116</v>
      </c>
      <c r="RZL93" s="364" t="s">
        <v>116</v>
      </c>
      <c r="RZM93" s="364" t="s">
        <v>116</v>
      </c>
      <c r="RZN93" s="364" t="s">
        <v>116</v>
      </c>
      <c r="RZO93" s="364" t="s">
        <v>116</v>
      </c>
      <c r="RZP93" s="364" t="s">
        <v>116</v>
      </c>
      <c r="RZQ93" s="364" t="s">
        <v>116</v>
      </c>
      <c r="RZR93" s="364" t="s">
        <v>116</v>
      </c>
      <c r="RZS93" s="364" t="s">
        <v>116</v>
      </c>
      <c r="RZT93" s="364" t="s">
        <v>116</v>
      </c>
      <c r="RZU93" s="364" t="s">
        <v>116</v>
      </c>
      <c r="RZV93" s="364" t="s">
        <v>116</v>
      </c>
      <c r="RZW93" s="364" t="s">
        <v>116</v>
      </c>
      <c r="RZX93" s="364" t="s">
        <v>116</v>
      </c>
      <c r="RZY93" s="364" t="s">
        <v>116</v>
      </c>
      <c r="RZZ93" s="364" t="s">
        <v>116</v>
      </c>
      <c r="SAA93" s="364" t="s">
        <v>116</v>
      </c>
      <c r="SAB93" s="364" t="s">
        <v>116</v>
      </c>
      <c r="SAC93" s="364" t="s">
        <v>116</v>
      </c>
      <c r="SAD93" s="364" t="s">
        <v>116</v>
      </c>
      <c r="SAE93" s="364" t="s">
        <v>116</v>
      </c>
      <c r="SAF93" s="364" t="s">
        <v>116</v>
      </c>
      <c r="SAG93" s="364" t="s">
        <v>116</v>
      </c>
      <c r="SAH93" s="364" t="s">
        <v>116</v>
      </c>
      <c r="SAI93" s="364" t="s">
        <v>116</v>
      </c>
      <c r="SAJ93" s="364" t="s">
        <v>116</v>
      </c>
      <c r="SAK93" s="364" t="s">
        <v>116</v>
      </c>
      <c r="SAL93" s="364" t="s">
        <v>116</v>
      </c>
      <c r="SAM93" s="364" t="s">
        <v>116</v>
      </c>
      <c r="SAN93" s="364" t="s">
        <v>116</v>
      </c>
      <c r="SAO93" s="364" t="s">
        <v>116</v>
      </c>
      <c r="SAP93" s="364" t="s">
        <v>116</v>
      </c>
      <c r="SAQ93" s="364" t="s">
        <v>116</v>
      </c>
      <c r="SAR93" s="364" t="s">
        <v>116</v>
      </c>
      <c r="SAS93" s="364" t="s">
        <v>116</v>
      </c>
      <c r="SAT93" s="364" t="s">
        <v>116</v>
      </c>
      <c r="SAU93" s="364" t="s">
        <v>116</v>
      </c>
      <c r="SAV93" s="364" t="s">
        <v>116</v>
      </c>
      <c r="SAW93" s="364" t="s">
        <v>116</v>
      </c>
      <c r="SAX93" s="364" t="s">
        <v>116</v>
      </c>
      <c r="SAY93" s="364" t="s">
        <v>116</v>
      </c>
      <c r="SAZ93" s="364" t="s">
        <v>116</v>
      </c>
      <c r="SBA93" s="364" t="s">
        <v>116</v>
      </c>
      <c r="SBB93" s="364" t="s">
        <v>116</v>
      </c>
      <c r="SBC93" s="364" t="s">
        <v>116</v>
      </c>
      <c r="SBD93" s="364" t="s">
        <v>116</v>
      </c>
      <c r="SBE93" s="364" t="s">
        <v>116</v>
      </c>
      <c r="SBF93" s="364" t="s">
        <v>116</v>
      </c>
      <c r="SBG93" s="364" t="s">
        <v>116</v>
      </c>
      <c r="SBH93" s="364" t="s">
        <v>116</v>
      </c>
      <c r="SBI93" s="364" t="s">
        <v>116</v>
      </c>
      <c r="SBJ93" s="364" t="s">
        <v>116</v>
      </c>
      <c r="SBK93" s="364" t="s">
        <v>116</v>
      </c>
      <c r="SBL93" s="364" t="s">
        <v>116</v>
      </c>
      <c r="SBM93" s="364" t="s">
        <v>116</v>
      </c>
      <c r="SBN93" s="364" t="s">
        <v>116</v>
      </c>
      <c r="SBO93" s="364" t="s">
        <v>116</v>
      </c>
      <c r="SBP93" s="364" t="s">
        <v>116</v>
      </c>
      <c r="SBQ93" s="364" t="s">
        <v>116</v>
      </c>
      <c r="SBR93" s="364" t="s">
        <v>116</v>
      </c>
      <c r="SBS93" s="364" t="s">
        <v>116</v>
      </c>
      <c r="SBT93" s="364" t="s">
        <v>116</v>
      </c>
      <c r="SBU93" s="364" t="s">
        <v>116</v>
      </c>
      <c r="SBV93" s="364" t="s">
        <v>116</v>
      </c>
      <c r="SBW93" s="364" t="s">
        <v>116</v>
      </c>
      <c r="SBX93" s="364" t="s">
        <v>116</v>
      </c>
      <c r="SBY93" s="364" t="s">
        <v>116</v>
      </c>
      <c r="SBZ93" s="364" t="s">
        <v>116</v>
      </c>
      <c r="SCA93" s="364" t="s">
        <v>116</v>
      </c>
      <c r="SCB93" s="364" t="s">
        <v>116</v>
      </c>
      <c r="SCC93" s="364" t="s">
        <v>116</v>
      </c>
      <c r="SCD93" s="364" t="s">
        <v>116</v>
      </c>
      <c r="SCE93" s="364" t="s">
        <v>116</v>
      </c>
      <c r="SCF93" s="364" t="s">
        <v>116</v>
      </c>
      <c r="SCG93" s="364" t="s">
        <v>116</v>
      </c>
      <c r="SCH93" s="364" t="s">
        <v>116</v>
      </c>
      <c r="SCI93" s="364" t="s">
        <v>116</v>
      </c>
      <c r="SCJ93" s="364" t="s">
        <v>116</v>
      </c>
      <c r="SCK93" s="364" t="s">
        <v>116</v>
      </c>
      <c r="SCL93" s="364" t="s">
        <v>116</v>
      </c>
      <c r="SCM93" s="364" t="s">
        <v>116</v>
      </c>
      <c r="SCN93" s="364" t="s">
        <v>116</v>
      </c>
      <c r="SCO93" s="364" t="s">
        <v>116</v>
      </c>
      <c r="SCP93" s="364" t="s">
        <v>116</v>
      </c>
      <c r="SCQ93" s="364" t="s">
        <v>116</v>
      </c>
      <c r="SCR93" s="364" t="s">
        <v>116</v>
      </c>
      <c r="SCS93" s="364" t="s">
        <v>116</v>
      </c>
      <c r="SCT93" s="364" t="s">
        <v>116</v>
      </c>
      <c r="SCU93" s="364" t="s">
        <v>116</v>
      </c>
      <c r="SCV93" s="364" t="s">
        <v>116</v>
      </c>
      <c r="SCW93" s="364" t="s">
        <v>116</v>
      </c>
      <c r="SCX93" s="364" t="s">
        <v>116</v>
      </c>
      <c r="SCY93" s="364" t="s">
        <v>116</v>
      </c>
      <c r="SCZ93" s="364" t="s">
        <v>116</v>
      </c>
      <c r="SDA93" s="364" t="s">
        <v>116</v>
      </c>
      <c r="SDB93" s="364" t="s">
        <v>116</v>
      </c>
      <c r="SDC93" s="364" t="s">
        <v>116</v>
      </c>
      <c r="SDD93" s="364" t="s">
        <v>116</v>
      </c>
      <c r="SDE93" s="364" t="s">
        <v>116</v>
      </c>
      <c r="SDF93" s="364" t="s">
        <v>116</v>
      </c>
      <c r="SDG93" s="364" t="s">
        <v>116</v>
      </c>
      <c r="SDH93" s="364" t="s">
        <v>116</v>
      </c>
      <c r="SDI93" s="364" t="s">
        <v>116</v>
      </c>
      <c r="SDJ93" s="364" t="s">
        <v>116</v>
      </c>
      <c r="SDK93" s="364" t="s">
        <v>116</v>
      </c>
      <c r="SDL93" s="364" t="s">
        <v>116</v>
      </c>
      <c r="SDM93" s="364" t="s">
        <v>116</v>
      </c>
      <c r="SDN93" s="364" t="s">
        <v>116</v>
      </c>
      <c r="SDO93" s="364" t="s">
        <v>116</v>
      </c>
      <c r="SDP93" s="364" t="s">
        <v>116</v>
      </c>
      <c r="SDQ93" s="364" t="s">
        <v>116</v>
      </c>
      <c r="SDR93" s="364" t="s">
        <v>116</v>
      </c>
      <c r="SDS93" s="364" t="s">
        <v>116</v>
      </c>
      <c r="SDT93" s="364" t="s">
        <v>116</v>
      </c>
      <c r="SDU93" s="364" t="s">
        <v>116</v>
      </c>
      <c r="SDV93" s="364" t="s">
        <v>116</v>
      </c>
      <c r="SDW93" s="364" t="s">
        <v>116</v>
      </c>
      <c r="SDX93" s="364" t="s">
        <v>116</v>
      </c>
      <c r="SDY93" s="364" t="s">
        <v>116</v>
      </c>
      <c r="SDZ93" s="364" t="s">
        <v>116</v>
      </c>
      <c r="SEA93" s="364" t="s">
        <v>116</v>
      </c>
      <c r="SEB93" s="364" t="s">
        <v>116</v>
      </c>
      <c r="SEC93" s="364" t="s">
        <v>116</v>
      </c>
      <c r="SED93" s="364" t="s">
        <v>116</v>
      </c>
      <c r="SEE93" s="364" t="s">
        <v>116</v>
      </c>
      <c r="SEF93" s="364" t="s">
        <v>116</v>
      </c>
      <c r="SEG93" s="364" t="s">
        <v>116</v>
      </c>
      <c r="SEH93" s="364" t="s">
        <v>116</v>
      </c>
      <c r="SEI93" s="364" t="s">
        <v>116</v>
      </c>
      <c r="SEJ93" s="364" t="s">
        <v>116</v>
      </c>
      <c r="SEK93" s="364" t="s">
        <v>116</v>
      </c>
      <c r="SEL93" s="364" t="s">
        <v>116</v>
      </c>
      <c r="SEM93" s="364" t="s">
        <v>116</v>
      </c>
      <c r="SEN93" s="364" t="s">
        <v>116</v>
      </c>
      <c r="SEO93" s="364" t="s">
        <v>116</v>
      </c>
      <c r="SEP93" s="364" t="s">
        <v>116</v>
      </c>
      <c r="SEQ93" s="364" t="s">
        <v>116</v>
      </c>
      <c r="SER93" s="364" t="s">
        <v>116</v>
      </c>
      <c r="SES93" s="364" t="s">
        <v>116</v>
      </c>
      <c r="SET93" s="364" t="s">
        <v>116</v>
      </c>
      <c r="SEU93" s="364" t="s">
        <v>116</v>
      </c>
      <c r="SEV93" s="364" t="s">
        <v>116</v>
      </c>
      <c r="SEW93" s="364" t="s">
        <v>116</v>
      </c>
      <c r="SEX93" s="364" t="s">
        <v>116</v>
      </c>
      <c r="SEY93" s="364" t="s">
        <v>116</v>
      </c>
      <c r="SEZ93" s="364" t="s">
        <v>116</v>
      </c>
      <c r="SFA93" s="364" t="s">
        <v>116</v>
      </c>
      <c r="SFB93" s="364" t="s">
        <v>116</v>
      </c>
      <c r="SFC93" s="364" t="s">
        <v>116</v>
      </c>
      <c r="SFD93" s="364" t="s">
        <v>116</v>
      </c>
      <c r="SFE93" s="364" t="s">
        <v>116</v>
      </c>
      <c r="SFF93" s="364" t="s">
        <v>116</v>
      </c>
      <c r="SFG93" s="364" t="s">
        <v>116</v>
      </c>
      <c r="SFH93" s="364" t="s">
        <v>116</v>
      </c>
      <c r="SFI93" s="364" t="s">
        <v>116</v>
      </c>
      <c r="SFJ93" s="364" t="s">
        <v>116</v>
      </c>
      <c r="SFK93" s="364" t="s">
        <v>116</v>
      </c>
      <c r="SFL93" s="364" t="s">
        <v>116</v>
      </c>
      <c r="SFM93" s="364" t="s">
        <v>116</v>
      </c>
      <c r="SFN93" s="364" t="s">
        <v>116</v>
      </c>
      <c r="SFO93" s="364" t="s">
        <v>116</v>
      </c>
      <c r="SFP93" s="364" t="s">
        <v>116</v>
      </c>
      <c r="SFQ93" s="364" t="s">
        <v>116</v>
      </c>
      <c r="SFR93" s="364" t="s">
        <v>116</v>
      </c>
      <c r="SFS93" s="364" t="s">
        <v>116</v>
      </c>
      <c r="SFT93" s="364" t="s">
        <v>116</v>
      </c>
      <c r="SFU93" s="364" t="s">
        <v>116</v>
      </c>
      <c r="SFV93" s="364" t="s">
        <v>116</v>
      </c>
      <c r="SFW93" s="364" t="s">
        <v>116</v>
      </c>
      <c r="SFX93" s="364" t="s">
        <v>116</v>
      </c>
      <c r="SFY93" s="364" t="s">
        <v>116</v>
      </c>
      <c r="SFZ93" s="364" t="s">
        <v>116</v>
      </c>
      <c r="SGA93" s="364" t="s">
        <v>116</v>
      </c>
      <c r="SGB93" s="364" t="s">
        <v>116</v>
      </c>
      <c r="SGC93" s="364" t="s">
        <v>116</v>
      </c>
      <c r="SGD93" s="364" t="s">
        <v>116</v>
      </c>
      <c r="SGE93" s="364" t="s">
        <v>116</v>
      </c>
      <c r="SGF93" s="364" t="s">
        <v>116</v>
      </c>
      <c r="SGG93" s="364" t="s">
        <v>116</v>
      </c>
      <c r="SGH93" s="364" t="s">
        <v>116</v>
      </c>
      <c r="SGI93" s="364" t="s">
        <v>116</v>
      </c>
      <c r="SGJ93" s="364" t="s">
        <v>116</v>
      </c>
      <c r="SGK93" s="364" t="s">
        <v>116</v>
      </c>
      <c r="SGL93" s="364" t="s">
        <v>116</v>
      </c>
      <c r="SGM93" s="364" t="s">
        <v>116</v>
      </c>
      <c r="SGN93" s="364" t="s">
        <v>116</v>
      </c>
      <c r="SGO93" s="364" t="s">
        <v>116</v>
      </c>
      <c r="SGP93" s="364" t="s">
        <v>116</v>
      </c>
      <c r="SGQ93" s="364" t="s">
        <v>116</v>
      </c>
      <c r="SGR93" s="364" t="s">
        <v>116</v>
      </c>
      <c r="SGS93" s="364" t="s">
        <v>116</v>
      </c>
      <c r="SGT93" s="364" t="s">
        <v>116</v>
      </c>
      <c r="SGU93" s="364" t="s">
        <v>116</v>
      </c>
      <c r="SGV93" s="364" t="s">
        <v>116</v>
      </c>
      <c r="SGW93" s="364" t="s">
        <v>116</v>
      </c>
      <c r="SGX93" s="364" t="s">
        <v>116</v>
      </c>
      <c r="SGY93" s="364" t="s">
        <v>116</v>
      </c>
      <c r="SGZ93" s="364" t="s">
        <v>116</v>
      </c>
      <c r="SHA93" s="364" t="s">
        <v>116</v>
      </c>
      <c r="SHB93" s="364" t="s">
        <v>116</v>
      </c>
      <c r="SHC93" s="364" t="s">
        <v>116</v>
      </c>
      <c r="SHD93" s="364" t="s">
        <v>116</v>
      </c>
      <c r="SHE93" s="364" t="s">
        <v>116</v>
      </c>
      <c r="SHF93" s="364" t="s">
        <v>116</v>
      </c>
      <c r="SHG93" s="364" t="s">
        <v>116</v>
      </c>
      <c r="SHH93" s="364" t="s">
        <v>116</v>
      </c>
      <c r="SHI93" s="364" t="s">
        <v>116</v>
      </c>
      <c r="SHJ93" s="364" t="s">
        <v>116</v>
      </c>
      <c r="SHK93" s="364" t="s">
        <v>116</v>
      </c>
      <c r="SHL93" s="364" t="s">
        <v>116</v>
      </c>
      <c r="SHM93" s="364" t="s">
        <v>116</v>
      </c>
      <c r="SHN93" s="364" t="s">
        <v>116</v>
      </c>
      <c r="SHO93" s="364" t="s">
        <v>116</v>
      </c>
      <c r="SHP93" s="364" t="s">
        <v>116</v>
      </c>
      <c r="SHQ93" s="364" t="s">
        <v>116</v>
      </c>
      <c r="SHR93" s="364" t="s">
        <v>116</v>
      </c>
      <c r="SHS93" s="364" t="s">
        <v>116</v>
      </c>
      <c r="SHT93" s="364" t="s">
        <v>116</v>
      </c>
      <c r="SHU93" s="364" t="s">
        <v>116</v>
      </c>
      <c r="SHV93" s="364" t="s">
        <v>116</v>
      </c>
      <c r="SHW93" s="364" t="s">
        <v>116</v>
      </c>
      <c r="SHX93" s="364" t="s">
        <v>116</v>
      </c>
      <c r="SHY93" s="364" t="s">
        <v>116</v>
      </c>
      <c r="SHZ93" s="364" t="s">
        <v>116</v>
      </c>
      <c r="SIA93" s="364" t="s">
        <v>116</v>
      </c>
      <c r="SIB93" s="364" t="s">
        <v>116</v>
      </c>
      <c r="SIC93" s="364" t="s">
        <v>116</v>
      </c>
      <c r="SID93" s="364" t="s">
        <v>116</v>
      </c>
      <c r="SIE93" s="364" t="s">
        <v>116</v>
      </c>
      <c r="SIF93" s="364" t="s">
        <v>116</v>
      </c>
      <c r="SIG93" s="364" t="s">
        <v>116</v>
      </c>
      <c r="SIH93" s="364" t="s">
        <v>116</v>
      </c>
      <c r="SII93" s="364" t="s">
        <v>116</v>
      </c>
      <c r="SIJ93" s="364" t="s">
        <v>116</v>
      </c>
      <c r="SIK93" s="364" t="s">
        <v>116</v>
      </c>
      <c r="SIL93" s="364" t="s">
        <v>116</v>
      </c>
      <c r="SIM93" s="364" t="s">
        <v>116</v>
      </c>
      <c r="SIN93" s="364" t="s">
        <v>116</v>
      </c>
      <c r="SIO93" s="364" t="s">
        <v>116</v>
      </c>
      <c r="SIP93" s="364" t="s">
        <v>116</v>
      </c>
      <c r="SIQ93" s="364" t="s">
        <v>116</v>
      </c>
      <c r="SIR93" s="364" t="s">
        <v>116</v>
      </c>
      <c r="SIS93" s="364" t="s">
        <v>116</v>
      </c>
      <c r="SIT93" s="364" t="s">
        <v>116</v>
      </c>
      <c r="SIU93" s="364" t="s">
        <v>116</v>
      </c>
      <c r="SIV93" s="364" t="s">
        <v>116</v>
      </c>
      <c r="SIW93" s="364" t="s">
        <v>116</v>
      </c>
      <c r="SIX93" s="364" t="s">
        <v>116</v>
      </c>
      <c r="SIY93" s="364" t="s">
        <v>116</v>
      </c>
      <c r="SIZ93" s="364" t="s">
        <v>116</v>
      </c>
      <c r="SJA93" s="364" t="s">
        <v>116</v>
      </c>
      <c r="SJB93" s="364" t="s">
        <v>116</v>
      </c>
      <c r="SJC93" s="364" t="s">
        <v>116</v>
      </c>
      <c r="SJD93" s="364" t="s">
        <v>116</v>
      </c>
      <c r="SJE93" s="364" t="s">
        <v>116</v>
      </c>
      <c r="SJF93" s="364" t="s">
        <v>116</v>
      </c>
      <c r="SJG93" s="364" t="s">
        <v>116</v>
      </c>
      <c r="SJH93" s="364" t="s">
        <v>116</v>
      </c>
      <c r="SJI93" s="364" t="s">
        <v>116</v>
      </c>
      <c r="SJJ93" s="364" t="s">
        <v>116</v>
      </c>
      <c r="SJK93" s="364" t="s">
        <v>116</v>
      </c>
      <c r="SJL93" s="364" t="s">
        <v>116</v>
      </c>
      <c r="SJM93" s="364" t="s">
        <v>116</v>
      </c>
      <c r="SJN93" s="364" t="s">
        <v>116</v>
      </c>
      <c r="SJO93" s="364" t="s">
        <v>116</v>
      </c>
      <c r="SJP93" s="364" t="s">
        <v>116</v>
      </c>
      <c r="SJQ93" s="364" t="s">
        <v>116</v>
      </c>
      <c r="SJR93" s="364" t="s">
        <v>116</v>
      </c>
      <c r="SJS93" s="364" t="s">
        <v>116</v>
      </c>
      <c r="SJT93" s="364" t="s">
        <v>116</v>
      </c>
      <c r="SJU93" s="364" t="s">
        <v>116</v>
      </c>
      <c r="SJV93" s="364" t="s">
        <v>116</v>
      </c>
      <c r="SJW93" s="364" t="s">
        <v>116</v>
      </c>
      <c r="SJX93" s="364" t="s">
        <v>116</v>
      </c>
      <c r="SJY93" s="364" t="s">
        <v>116</v>
      </c>
      <c r="SJZ93" s="364" t="s">
        <v>116</v>
      </c>
      <c r="SKA93" s="364" t="s">
        <v>116</v>
      </c>
      <c r="SKB93" s="364" t="s">
        <v>116</v>
      </c>
      <c r="SKC93" s="364" t="s">
        <v>116</v>
      </c>
      <c r="SKD93" s="364" t="s">
        <v>116</v>
      </c>
      <c r="SKE93" s="364" t="s">
        <v>116</v>
      </c>
      <c r="SKF93" s="364" t="s">
        <v>116</v>
      </c>
      <c r="SKG93" s="364" t="s">
        <v>116</v>
      </c>
      <c r="SKH93" s="364" t="s">
        <v>116</v>
      </c>
      <c r="SKI93" s="364" t="s">
        <v>116</v>
      </c>
      <c r="SKJ93" s="364" t="s">
        <v>116</v>
      </c>
      <c r="SKK93" s="364" t="s">
        <v>116</v>
      </c>
      <c r="SKL93" s="364" t="s">
        <v>116</v>
      </c>
      <c r="SKM93" s="364" t="s">
        <v>116</v>
      </c>
      <c r="SKN93" s="364" t="s">
        <v>116</v>
      </c>
      <c r="SKO93" s="364" t="s">
        <v>116</v>
      </c>
      <c r="SKP93" s="364" t="s">
        <v>116</v>
      </c>
      <c r="SKQ93" s="364" t="s">
        <v>116</v>
      </c>
      <c r="SKR93" s="364" t="s">
        <v>116</v>
      </c>
      <c r="SKS93" s="364" t="s">
        <v>116</v>
      </c>
      <c r="SKT93" s="364" t="s">
        <v>116</v>
      </c>
      <c r="SKU93" s="364" t="s">
        <v>116</v>
      </c>
      <c r="SKV93" s="364" t="s">
        <v>116</v>
      </c>
      <c r="SKW93" s="364" t="s">
        <v>116</v>
      </c>
      <c r="SKX93" s="364" t="s">
        <v>116</v>
      </c>
      <c r="SKY93" s="364" t="s">
        <v>116</v>
      </c>
      <c r="SKZ93" s="364" t="s">
        <v>116</v>
      </c>
      <c r="SLA93" s="364" t="s">
        <v>116</v>
      </c>
      <c r="SLB93" s="364" t="s">
        <v>116</v>
      </c>
      <c r="SLC93" s="364" t="s">
        <v>116</v>
      </c>
      <c r="SLD93" s="364" t="s">
        <v>116</v>
      </c>
      <c r="SLE93" s="364" t="s">
        <v>116</v>
      </c>
      <c r="SLF93" s="364" t="s">
        <v>116</v>
      </c>
      <c r="SLG93" s="364" t="s">
        <v>116</v>
      </c>
      <c r="SLH93" s="364" t="s">
        <v>116</v>
      </c>
      <c r="SLI93" s="364" t="s">
        <v>116</v>
      </c>
      <c r="SLJ93" s="364" t="s">
        <v>116</v>
      </c>
      <c r="SLK93" s="364" t="s">
        <v>116</v>
      </c>
      <c r="SLL93" s="364" t="s">
        <v>116</v>
      </c>
      <c r="SLM93" s="364" t="s">
        <v>116</v>
      </c>
      <c r="SLN93" s="364" t="s">
        <v>116</v>
      </c>
      <c r="SLO93" s="364" t="s">
        <v>116</v>
      </c>
      <c r="SLP93" s="364" t="s">
        <v>116</v>
      </c>
      <c r="SLQ93" s="364" t="s">
        <v>116</v>
      </c>
      <c r="SLR93" s="364" t="s">
        <v>116</v>
      </c>
      <c r="SLS93" s="364" t="s">
        <v>116</v>
      </c>
      <c r="SLT93" s="364" t="s">
        <v>116</v>
      </c>
      <c r="SLU93" s="364" t="s">
        <v>116</v>
      </c>
      <c r="SLV93" s="364" t="s">
        <v>116</v>
      </c>
      <c r="SLW93" s="364" t="s">
        <v>116</v>
      </c>
      <c r="SLX93" s="364" t="s">
        <v>116</v>
      </c>
      <c r="SLY93" s="364" t="s">
        <v>116</v>
      </c>
      <c r="SLZ93" s="364" t="s">
        <v>116</v>
      </c>
      <c r="SMA93" s="364" t="s">
        <v>116</v>
      </c>
      <c r="SMB93" s="364" t="s">
        <v>116</v>
      </c>
      <c r="SMC93" s="364" t="s">
        <v>116</v>
      </c>
      <c r="SMD93" s="364" t="s">
        <v>116</v>
      </c>
      <c r="SME93" s="364" t="s">
        <v>116</v>
      </c>
      <c r="SMF93" s="364" t="s">
        <v>116</v>
      </c>
      <c r="SMG93" s="364" t="s">
        <v>116</v>
      </c>
      <c r="SMH93" s="364" t="s">
        <v>116</v>
      </c>
      <c r="SMI93" s="364" t="s">
        <v>116</v>
      </c>
      <c r="SMJ93" s="364" t="s">
        <v>116</v>
      </c>
      <c r="SMK93" s="364" t="s">
        <v>116</v>
      </c>
      <c r="SML93" s="364" t="s">
        <v>116</v>
      </c>
      <c r="SMM93" s="364" t="s">
        <v>116</v>
      </c>
      <c r="SMN93" s="364" t="s">
        <v>116</v>
      </c>
      <c r="SMO93" s="364" t="s">
        <v>116</v>
      </c>
      <c r="SMP93" s="364" t="s">
        <v>116</v>
      </c>
      <c r="SMQ93" s="364" t="s">
        <v>116</v>
      </c>
      <c r="SMR93" s="364" t="s">
        <v>116</v>
      </c>
      <c r="SMS93" s="364" t="s">
        <v>116</v>
      </c>
      <c r="SMT93" s="364" t="s">
        <v>116</v>
      </c>
      <c r="SMU93" s="364" t="s">
        <v>116</v>
      </c>
      <c r="SMV93" s="364" t="s">
        <v>116</v>
      </c>
      <c r="SMW93" s="364" t="s">
        <v>116</v>
      </c>
      <c r="SMX93" s="364" t="s">
        <v>116</v>
      </c>
      <c r="SMY93" s="364" t="s">
        <v>116</v>
      </c>
      <c r="SMZ93" s="364" t="s">
        <v>116</v>
      </c>
      <c r="SNA93" s="364" t="s">
        <v>116</v>
      </c>
      <c r="SNB93" s="364" t="s">
        <v>116</v>
      </c>
      <c r="SNC93" s="364" t="s">
        <v>116</v>
      </c>
      <c r="SND93" s="364" t="s">
        <v>116</v>
      </c>
      <c r="SNE93" s="364" t="s">
        <v>116</v>
      </c>
      <c r="SNF93" s="364" t="s">
        <v>116</v>
      </c>
      <c r="SNG93" s="364" t="s">
        <v>116</v>
      </c>
      <c r="SNH93" s="364" t="s">
        <v>116</v>
      </c>
      <c r="SNI93" s="364" t="s">
        <v>116</v>
      </c>
      <c r="SNJ93" s="364" t="s">
        <v>116</v>
      </c>
      <c r="SNK93" s="364" t="s">
        <v>116</v>
      </c>
      <c r="SNL93" s="364" t="s">
        <v>116</v>
      </c>
      <c r="SNM93" s="364" t="s">
        <v>116</v>
      </c>
      <c r="SNN93" s="364" t="s">
        <v>116</v>
      </c>
      <c r="SNO93" s="364" t="s">
        <v>116</v>
      </c>
      <c r="SNP93" s="364" t="s">
        <v>116</v>
      </c>
      <c r="SNQ93" s="364" t="s">
        <v>116</v>
      </c>
      <c r="SNR93" s="364" t="s">
        <v>116</v>
      </c>
      <c r="SNS93" s="364" t="s">
        <v>116</v>
      </c>
      <c r="SNT93" s="364" t="s">
        <v>116</v>
      </c>
      <c r="SNU93" s="364" t="s">
        <v>116</v>
      </c>
      <c r="SNV93" s="364" t="s">
        <v>116</v>
      </c>
      <c r="SNW93" s="364" t="s">
        <v>116</v>
      </c>
      <c r="SNX93" s="364" t="s">
        <v>116</v>
      </c>
      <c r="SNY93" s="364" t="s">
        <v>116</v>
      </c>
      <c r="SNZ93" s="364" t="s">
        <v>116</v>
      </c>
      <c r="SOA93" s="364" t="s">
        <v>116</v>
      </c>
      <c r="SOB93" s="364" t="s">
        <v>116</v>
      </c>
      <c r="SOC93" s="364" t="s">
        <v>116</v>
      </c>
      <c r="SOD93" s="364" t="s">
        <v>116</v>
      </c>
      <c r="SOE93" s="364" t="s">
        <v>116</v>
      </c>
      <c r="SOF93" s="364" t="s">
        <v>116</v>
      </c>
      <c r="SOG93" s="364" t="s">
        <v>116</v>
      </c>
      <c r="SOH93" s="364" t="s">
        <v>116</v>
      </c>
      <c r="SOI93" s="364" t="s">
        <v>116</v>
      </c>
      <c r="SOJ93" s="364" t="s">
        <v>116</v>
      </c>
      <c r="SOK93" s="364" t="s">
        <v>116</v>
      </c>
      <c r="SOL93" s="364" t="s">
        <v>116</v>
      </c>
      <c r="SOM93" s="364" t="s">
        <v>116</v>
      </c>
      <c r="SON93" s="364" t="s">
        <v>116</v>
      </c>
      <c r="SOO93" s="364" t="s">
        <v>116</v>
      </c>
      <c r="SOP93" s="364" t="s">
        <v>116</v>
      </c>
      <c r="SOQ93" s="364" t="s">
        <v>116</v>
      </c>
      <c r="SOR93" s="364" t="s">
        <v>116</v>
      </c>
      <c r="SOS93" s="364" t="s">
        <v>116</v>
      </c>
      <c r="SOT93" s="364" t="s">
        <v>116</v>
      </c>
      <c r="SOU93" s="364" t="s">
        <v>116</v>
      </c>
      <c r="SOV93" s="364" t="s">
        <v>116</v>
      </c>
      <c r="SOW93" s="364" t="s">
        <v>116</v>
      </c>
      <c r="SOX93" s="364" t="s">
        <v>116</v>
      </c>
      <c r="SOY93" s="364" t="s">
        <v>116</v>
      </c>
      <c r="SOZ93" s="364" t="s">
        <v>116</v>
      </c>
      <c r="SPA93" s="364" t="s">
        <v>116</v>
      </c>
      <c r="SPB93" s="364" t="s">
        <v>116</v>
      </c>
      <c r="SPC93" s="364" t="s">
        <v>116</v>
      </c>
      <c r="SPD93" s="364" t="s">
        <v>116</v>
      </c>
      <c r="SPE93" s="364" t="s">
        <v>116</v>
      </c>
      <c r="SPF93" s="364" t="s">
        <v>116</v>
      </c>
      <c r="SPG93" s="364" t="s">
        <v>116</v>
      </c>
      <c r="SPH93" s="364" t="s">
        <v>116</v>
      </c>
      <c r="SPI93" s="364" t="s">
        <v>116</v>
      </c>
      <c r="SPJ93" s="364" t="s">
        <v>116</v>
      </c>
      <c r="SPK93" s="364" t="s">
        <v>116</v>
      </c>
      <c r="SPL93" s="364" t="s">
        <v>116</v>
      </c>
      <c r="SPM93" s="364" t="s">
        <v>116</v>
      </c>
      <c r="SPN93" s="364" t="s">
        <v>116</v>
      </c>
      <c r="SPO93" s="364" t="s">
        <v>116</v>
      </c>
      <c r="SPP93" s="364" t="s">
        <v>116</v>
      </c>
      <c r="SPQ93" s="364" t="s">
        <v>116</v>
      </c>
      <c r="SPR93" s="364" t="s">
        <v>116</v>
      </c>
      <c r="SPS93" s="364" t="s">
        <v>116</v>
      </c>
      <c r="SPT93" s="364" t="s">
        <v>116</v>
      </c>
      <c r="SPU93" s="364" t="s">
        <v>116</v>
      </c>
      <c r="SPV93" s="364" t="s">
        <v>116</v>
      </c>
      <c r="SPW93" s="364" t="s">
        <v>116</v>
      </c>
      <c r="SPX93" s="364" t="s">
        <v>116</v>
      </c>
      <c r="SPY93" s="364" t="s">
        <v>116</v>
      </c>
      <c r="SPZ93" s="364" t="s">
        <v>116</v>
      </c>
      <c r="SQA93" s="364" t="s">
        <v>116</v>
      </c>
      <c r="SQB93" s="364" t="s">
        <v>116</v>
      </c>
      <c r="SQC93" s="364" t="s">
        <v>116</v>
      </c>
      <c r="SQD93" s="364" t="s">
        <v>116</v>
      </c>
      <c r="SQE93" s="364" t="s">
        <v>116</v>
      </c>
      <c r="SQF93" s="364" t="s">
        <v>116</v>
      </c>
      <c r="SQG93" s="364" t="s">
        <v>116</v>
      </c>
      <c r="SQH93" s="364" t="s">
        <v>116</v>
      </c>
      <c r="SQI93" s="364" t="s">
        <v>116</v>
      </c>
      <c r="SQJ93" s="364" t="s">
        <v>116</v>
      </c>
      <c r="SQK93" s="364" t="s">
        <v>116</v>
      </c>
      <c r="SQL93" s="364" t="s">
        <v>116</v>
      </c>
      <c r="SQM93" s="364" t="s">
        <v>116</v>
      </c>
      <c r="SQN93" s="364" t="s">
        <v>116</v>
      </c>
      <c r="SQO93" s="364" t="s">
        <v>116</v>
      </c>
      <c r="SQP93" s="364" t="s">
        <v>116</v>
      </c>
      <c r="SQQ93" s="364" t="s">
        <v>116</v>
      </c>
      <c r="SQR93" s="364" t="s">
        <v>116</v>
      </c>
      <c r="SQS93" s="364" t="s">
        <v>116</v>
      </c>
      <c r="SQT93" s="364" t="s">
        <v>116</v>
      </c>
      <c r="SQU93" s="364" t="s">
        <v>116</v>
      </c>
      <c r="SQV93" s="364" t="s">
        <v>116</v>
      </c>
      <c r="SQW93" s="364" t="s">
        <v>116</v>
      </c>
      <c r="SQX93" s="364" t="s">
        <v>116</v>
      </c>
      <c r="SQY93" s="364" t="s">
        <v>116</v>
      </c>
      <c r="SQZ93" s="364" t="s">
        <v>116</v>
      </c>
      <c r="SRA93" s="364" t="s">
        <v>116</v>
      </c>
      <c r="SRB93" s="364" t="s">
        <v>116</v>
      </c>
      <c r="SRC93" s="364" t="s">
        <v>116</v>
      </c>
      <c r="SRD93" s="364" t="s">
        <v>116</v>
      </c>
      <c r="SRE93" s="364" t="s">
        <v>116</v>
      </c>
      <c r="SRF93" s="364" t="s">
        <v>116</v>
      </c>
      <c r="SRG93" s="364" t="s">
        <v>116</v>
      </c>
      <c r="SRH93" s="364" t="s">
        <v>116</v>
      </c>
      <c r="SRI93" s="364" t="s">
        <v>116</v>
      </c>
      <c r="SRJ93" s="364" t="s">
        <v>116</v>
      </c>
      <c r="SRK93" s="364" t="s">
        <v>116</v>
      </c>
      <c r="SRL93" s="364" t="s">
        <v>116</v>
      </c>
      <c r="SRM93" s="364" t="s">
        <v>116</v>
      </c>
      <c r="SRN93" s="364" t="s">
        <v>116</v>
      </c>
      <c r="SRO93" s="364" t="s">
        <v>116</v>
      </c>
      <c r="SRP93" s="364" t="s">
        <v>116</v>
      </c>
      <c r="SRQ93" s="364" t="s">
        <v>116</v>
      </c>
      <c r="SRR93" s="364" t="s">
        <v>116</v>
      </c>
      <c r="SRS93" s="364" t="s">
        <v>116</v>
      </c>
      <c r="SRT93" s="364" t="s">
        <v>116</v>
      </c>
      <c r="SRU93" s="364" t="s">
        <v>116</v>
      </c>
      <c r="SRV93" s="364" t="s">
        <v>116</v>
      </c>
      <c r="SRW93" s="364" t="s">
        <v>116</v>
      </c>
      <c r="SRX93" s="364" t="s">
        <v>116</v>
      </c>
      <c r="SRY93" s="364" t="s">
        <v>116</v>
      </c>
      <c r="SRZ93" s="364" t="s">
        <v>116</v>
      </c>
      <c r="SSA93" s="364" t="s">
        <v>116</v>
      </c>
      <c r="SSB93" s="364" t="s">
        <v>116</v>
      </c>
      <c r="SSC93" s="364" t="s">
        <v>116</v>
      </c>
      <c r="SSD93" s="364" t="s">
        <v>116</v>
      </c>
      <c r="SSE93" s="364" t="s">
        <v>116</v>
      </c>
      <c r="SSF93" s="364" t="s">
        <v>116</v>
      </c>
      <c r="SSG93" s="364" t="s">
        <v>116</v>
      </c>
      <c r="SSH93" s="364" t="s">
        <v>116</v>
      </c>
      <c r="SSI93" s="364" t="s">
        <v>116</v>
      </c>
      <c r="SSJ93" s="364" t="s">
        <v>116</v>
      </c>
      <c r="SSK93" s="364" t="s">
        <v>116</v>
      </c>
      <c r="SSL93" s="364" t="s">
        <v>116</v>
      </c>
      <c r="SSM93" s="364" t="s">
        <v>116</v>
      </c>
      <c r="SSN93" s="364" t="s">
        <v>116</v>
      </c>
      <c r="SSO93" s="364" t="s">
        <v>116</v>
      </c>
      <c r="SSP93" s="364" t="s">
        <v>116</v>
      </c>
      <c r="SSQ93" s="364" t="s">
        <v>116</v>
      </c>
      <c r="SSR93" s="364" t="s">
        <v>116</v>
      </c>
      <c r="SSS93" s="364" t="s">
        <v>116</v>
      </c>
      <c r="SST93" s="364" t="s">
        <v>116</v>
      </c>
      <c r="SSU93" s="364" t="s">
        <v>116</v>
      </c>
      <c r="SSV93" s="364" t="s">
        <v>116</v>
      </c>
      <c r="SSW93" s="364" t="s">
        <v>116</v>
      </c>
      <c r="SSX93" s="364" t="s">
        <v>116</v>
      </c>
      <c r="SSY93" s="364" t="s">
        <v>116</v>
      </c>
      <c r="SSZ93" s="364" t="s">
        <v>116</v>
      </c>
      <c r="STA93" s="364" t="s">
        <v>116</v>
      </c>
      <c r="STB93" s="364" t="s">
        <v>116</v>
      </c>
      <c r="STC93" s="364" t="s">
        <v>116</v>
      </c>
      <c r="STD93" s="364" t="s">
        <v>116</v>
      </c>
      <c r="STE93" s="364" t="s">
        <v>116</v>
      </c>
      <c r="STF93" s="364" t="s">
        <v>116</v>
      </c>
      <c r="STG93" s="364" t="s">
        <v>116</v>
      </c>
      <c r="STH93" s="364" t="s">
        <v>116</v>
      </c>
      <c r="STI93" s="364" t="s">
        <v>116</v>
      </c>
      <c r="STJ93" s="364" t="s">
        <v>116</v>
      </c>
      <c r="STK93" s="364" t="s">
        <v>116</v>
      </c>
      <c r="STL93" s="364" t="s">
        <v>116</v>
      </c>
      <c r="STM93" s="364" t="s">
        <v>116</v>
      </c>
      <c r="STN93" s="364" t="s">
        <v>116</v>
      </c>
      <c r="STO93" s="364" t="s">
        <v>116</v>
      </c>
      <c r="STP93" s="364" t="s">
        <v>116</v>
      </c>
      <c r="STQ93" s="364" t="s">
        <v>116</v>
      </c>
      <c r="STR93" s="364" t="s">
        <v>116</v>
      </c>
      <c r="STS93" s="364" t="s">
        <v>116</v>
      </c>
      <c r="STT93" s="364" t="s">
        <v>116</v>
      </c>
      <c r="STU93" s="364" t="s">
        <v>116</v>
      </c>
      <c r="STV93" s="364" t="s">
        <v>116</v>
      </c>
      <c r="STW93" s="364" t="s">
        <v>116</v>
      </c>
      <c r="STX93" s="364" t="s">
        <v>116</v>
      </c>
      <c r="STY93" s="364" t="s">
        <v>116</v>
      </c>
      <c r="STZ93" s="364" t="s">
        <v>116</v>
      </c>
      <c r="SUA93" s="364" t="s">
        <v>116</v>
      </c>
      <c r="SUB93" s="364" t="s">
        <v>116</v>
      </c>
      <c r="SUC93" s="364" t="s">
        <v>116</v>
      </c>
      <c r="SUD93" s="364" t="s">
        <v>116</v>
      </c>
      <c r="SUE93" s="364" t="s">
        <v>116</v>
      </c>
      <c r="SUF93" s="364" t="s">
        <v>116</v>
      </c>
      <c r="SUG93" s="364" t="s">
        <v>116</v>
      </c>
      <c r="SUH93" s="364" t="s">
        <v>116</v>
      </c>
      <c r="SUI93" s="364" t="s">
        <v>116</v>
      </c>
      <c r="SUJ93" s="364" t="s">
        <v>116</v>
      </c>
      <c r="SUK93" s="364" t="s">
        <v>116</v>
      </c>
      <c r="SUL93" s="364" t="s">
        <v>116</v>
      </c>
      <c r="SUM93" s="364" t="s">
        <v>116</v>
      </c>
      <c r="SUN93" s="364" t="s">
        <v>116</v>
      </c>
      <c r="SUO93" s="364" t="s">
        <v>116</v>
      </c>
      <c r="SUP93" s="364" t="s">
        <v>116</v>
      </c>
      <c r="SUQ93" s="364" t="s">
        <v>116</v>
      </c>
      <c r="SUR93" s="364" t="s">
        <v>116</v>
      </c>
      <c r="SUS93" s="364" t="s">
        <v>116</v>
      </c>
      <c r="SUT93" s="364" t="s">
        <v>116</v>
      </c>
      <c r="SUU93" s="364" t="s">
        <v>116</v>
      </c>
      <c r="SUV93" s="364" t="s">
        <v>116</v>
      </c>
      <c r="SUW93" s="364" t="s">
        <v>116</v>
      </c>
      <c r="SUX93" s="364" t="s">
        <v>116</v>
      </c>
      <c r="SUY93" s="364" t="s">
        <v>116</v>
      </c>
      <c r="SUZ93" s="364" t="s">
        <v>116</v>
      </c>
      <c r="SVA93" s="364" t="s">
        <v>116</v>
      </c>
      <c r="SVB93" s="364" t="s">
        <v>116</v>
      </c>
      <c r="SVC93" s="364" t="s">
        <v>116</v>
      </c>
      <c r="SVD93" s="364" t="s">
        <v>116</v>
      </c>
      <c r="SVE93" s="364" t="s">
        <v>116</v>
      </c>
      <c r="SVF93" s="364" t="s">
        <v>116</v>
      </c>
      <c r="SVG93" s="364" t="s">
        <v>116</v>
      </c>
      <c r="SVH93" s="364" t="s">
        <v>116</v>
      </c>
      <c r="SVI93" s="364" t="s">
        <v>116</v>
      </c>
      <c r="SVJ93" s="364" t="s">
        <v>116</v>
      </c>
      <c r="SVK93" s="364" t="s">
        <v>116</v>
      </c>
      <c r="SVL93" s="364" t="s">
        <v>116</v>
      </c>
      <c r="SVM93" s="364" t="s">
        <v>116</v>
      </c>
      <c r="SVN93" s="364" t="s">
        <v>116</v>
      </c>
      <c r="SVO93" s="364" t="s">
        <v>116</v>
      </c>
      <c r="SVP93" s="364" t="s">
        <v>116</v>
      </c>
      <c r="SVQ93" s="364" t="s">
        <v>116</v>
      </c>
      <c r="SVR93" s="364" t="s">
        <v>116</v>
      </c>
      <c r="SVS93" s="364" t="s">
        <v>116</v>
      </c>
      <c r="SVT93" s="364" t="s">
        <v>116</v>
      </c>
      <c r="SVU93" s="364" t="s">
        <v>116</v>
      </c>
      <c r="SVV93" s="364" t="s">
        <v>116</v>
      </c>
      <c r="SVW93" s="364" t="s">
        <v>116</v>
      </c>
      <c r="SVX93" s="364" t="s">
        <v>116</v>
      </c>
      <c r="SVY93" s="364" t="s">
        <v>116</v>
      </c>
      <c r="SVZ93" s="364" t="s">
        <v>116</v>
      </c>
      <c r="SWA93" s="364" t="s">
        <v>116</v>
      </c>
      <c r="SWB93" s="364" t="s">
        <v>116</v>
      </c>
      <c r="SWC93" s="364" t="s">
        <v>116</v>
      </c>
      <c r="SWD93" s="364" t="s">
        <v>116</v>
      </c>
      <c r="SWE93" s="364" t="s">
        <v>116</v>
      </c>
      <c r="SWF93" s="364" t="s">
        <v>116</v>
      </c>
      <c r="SWG93" s="364" t="s">
        <v>116</v>
      </c>
      <c r="SWH93" s="364" t="s">
        <v>116</v>
      </c>
      <c r="SWI93" s="364" t="s">
        <v>116</v>
      </c>
      <c r="SWJ93" s="364" t="s">
        <v>116</v>
      </c>
      <c r="SWK93" s="364" t="s">
        <v>116</v>
      </c>
      <c r="SWL93" s="364" t="s">
        <v>116</v>
      </c>
      <c r="SWM93" s="364" t="s">
        <v>116</v>
      </c>
      <c r="SWN93" s="364" t="s">
        <v>116</v>
      </c>
      <c r="SWO93" s="364" t="s">
        <v>116</v>
      </c>
      <c r="SWP93" s="364" t="s">
        <v>116</v>
      </c>
      <c r="SWQ93" s="364" t="s">
        <v>116</v>
      </c>
      <c r="SWR93" s="364" t="s">
        <v>116</v>
      </c>
      <c r="SWS93" s="364" t="s">
        <v>116</v>
      </c>
      <c r="SWT93" s="364" t="s">
        <v>116</v>
      </c>
      <c r="SWU93" s="364" t="s">
        <v>116</v>
      </c>
      <c r="SWV93" s="364" t="s">
        <v>116</v>
      </c>
      <c r="SWW93" s="364" t="s">
        <v>116</v>
      </c>
      <c r="SWX93" s="364" t="s">
        <v>116</v>
      </c>
      <c r="SWY93" s="364" t="s">
        <v>116</v>
      </c>
      <c r="SWZ93" s="364" t="s">
        <v>116</v>
      </c>
      <c r="SXA93" s="364" t="s">
        <v>116</v>
      </c>
      <c r="SXB93" s="364" t="s">
        <v>116</v>
      </c>
      <c r="SXC93" s="364" t="s">
        <v>116</v>
      </c>
      <c r="SXD93" s="364" t="s">
        <v>116</v>
      </c>
      <c r="SXE93" s="364" t="s">
        <v>116</v>
      </c>
      <c r="SXF93" s="364" t="s">
        <v>116</v>
      </c>
      <c r="SXG93" s="364" t="s">
        <v>116</v>
      </c>
      <c r="SXH93" s="364" t="s">
        <v>116</v>
      </c>
      <c r="SXI93" s="364" t="s">
        <v>116</v>
      </c>
      <c r="SXJ93" s="364" t="s">
        <v>116</v>
      </c>
      <c r="SXK93" s="364" t="s">
        <v>116</v>
      </c>
      <c r="SXL93" s="364" t="s">
        <v>116</v>
      </c>
      <c r="SXM93" s="364" t="s">
        <v>116</v>
      </c>
      <c r="SXN93" s="364" t="s">
        <v>116</v>
      </c>
      <c r="SXO93" s="364" t="s">
        <v>116</v>
      </c>
      <c r="SXP93" s="364" t="s">
        <v>116</v>
      </c>
      <c r="SXQ93" s="364" t="s">
        <v>116</v>
      </c>
      <c r="SXR93" s="364" t="s">
        <v>116</v>
      </c>
      <c r="SXS93" s="364" t="s">
        <v>116</v>
      </c>
      <c r="SXT93" s="364" t="s">
        <v>116</v>
      </c>
      <c r="SXU93" s="364" t="s">
        <v>116</v>
      </c>
      <c r="SXV93" s="364" t="s">
        <v>116</v>
      </c>
      <c r="SXW93" s="364" t="s">
        <v>116</v>
      </c>
      <c r="SXX93" s="364" t="s">
        <v>116</v>
      </c>
      <c r="SXY93" s="364" t="s">
        <v>116</v>
      </c>
      <c r="SXZ93" s="364" t="s">
        <v>116</v>
      </c>
      <c r="SYA93" s="364" t="s">
        <v>116</v>
      </c>
      <c r="SYB93" s="364" t="s">
        <v>116</v>
      </c>
      <c r="SYC93" s="364" t="s">
        <v>116</v>
      </c>
      <c r="SYD93" s="364" t="s">
        <v>116</v>
      </c>
      <c r="SYE93" s="364" t="s">
        <v>116</v>
      </c>
      <c r="SYF93" s="364" t="s">
        <v>116</v>
      </c>
      <c r="SYG93" s="364" t="s">
        <v>116</v>
      </c>
      <c r="SYH93" s="364" t="s">
        <v>116</v>
      </c>
      <c r="SYI93" s="364" t="s">
        <v>116</v>
      </c>
      <c r="SYJ93" s="364" t="s">
        <v>116</v>
      </c>
      <c r="SYK93" s="364" t="s">
        <v>116</v>
      </c>
      <c r="SYL93" s="364" t="s">
        <v>116</v>
      </c>
      <c r="SYM93" s="364" t="s">
        <v>116</v>
      </c>
      <c r="SYN93" s="364" t="s">
        <v>116</v>
      </c>
      <c r="SYO93" s="364" t="s">
        <v>116</v>
      </c>
      <c r="SYP93" s="364" t="s">
        <v>116</v>
      </c>
      <c r="SYQ93" s="364" t="s">
        <v>116</v>
      </c>
      <c r="SYR93" s="364" t="s">
        <v>116</v>
      </c>
      <c r="SYS93" s="364" t="s">
        <v>116</v>
      </c>
      <c r="SYT93" s="364" t="s">
        <v>116</v>
      </c>
      <c r="SYU93" s="364" t="s">
        <v>116</v>
      </c>
      <c r="SYV93" s="364" t="s">
        <v>116</v>
      </c>
      <c r="SYW93" s="364" t="s">
        <v>116</v>
      </c>
      <c r="SYX93" s="364" t="s">
        <v>116</v>
      </c>
      <c r="SYY93" s="364" t="s">
        <v>116</v>
      </c>
      <c r="SYZ93" s="364" t="s">
        <v>116</v>
      </c>
      <c r="SZA93" s="364" t="s">
        <v>116</v>
      </c>
      <c r="SZB93" s="364" t="s">
        <v>116</v>
      </c>
      <c r="SZC93" s="364" t="s">
        <v>116</v>
      </c>
      <c r="SZD93" s="364" t="s">
        <v>116</v>
      </c>
      <c r="SZE93" s="364" t="s">
        <v>116</v>
      </c>
      <c r="SZF93" s="364" t="s">
        <v>116</v>
      </c>
      <c r="SZG93" s="364" t="s">
        <v>116</v>
      </c>
      <c r="SZH93" s="364" t="s">
        <v>116</v>
      </c>
      <c r="SZI93" s="364" t="s">
        <v>116</v>
      </c>
      <c r="SZJ93" s="364" t="s">
        <v>116</v>
      </c>
      <c r="SZK93" s="364" t="s">
        <v>116</v>
      </c>
      <c r="SZL93" s="364" t="s">
        <v>116</v>
      </c>
      <c r="SZM93" s="364" t="s">
        <v>116</v>
      </c>
      <c r="SZN93" s="364" t="s">
        <v>116</v>
      </c>
      <c r="SZO93" s="364" t="s">
        <v>116</v>
      </c>
      <c r="SZP93" s="364" t="s">
        <v>116</v>
      </c>
      <c r="SZQ93" s="364" t="s">
        <v>116</v>
      </c>
      <c r="SZR93" s="364" t="s">
        <v>116</v>
      </c>
      <c r="SZS93" s="364" t="s">
        <v>116</v>
      </c>
      <c r="SZT93" s="364" t="s">
        <v>116</v>
      </c>
      <c r="SZU93" s="364" t="s">
        <v>116</v>
      </c>
      <c r="SZV93" s="364" t="s">
        <v>116</v>
      </c>
      <c r="SZW93" s="364" t="s">
        <v>116</v>
      </c>
      <c r="SZX93" s="364" t="s">
        <v>116</v>
      </c>
      <c r="SZY93" s="364" t="s">
        <v>116</v>
      </c>
      <c r="SZZ93" s="364" t="s">
        <v>116</v>
      </c>
      <c r="TAA93" s="364" t="s">
        <v>116</v>
      </c>
      <c r="TAB93" s="364" t="s">
        <v>116</v>
      </c>
      <c r="TAC93" s="364" t="s">
        <v>116</v>
      </c>
      <c r="TAD93" s="364" t="s">
        <v>116</v>
      </c>
      <c r="TAE93" s="364" t="s">
        <v>116</v>
      </c>
      <c r="TAF93" s="364" t="s">
        <v>116</v>
      </c>
      <c r="TAG93" s="364" t="s">
        <v>116</v>
      </c>
      <c r="TAH93" s="364" t="s">
        <v>116</v>
      </c>
      <c r="TAI93" s="364" t="s">
        <v>116</v>
      </c>
      <c r="TAJ93" s="364" t="s">
        <v>116</v>
      </c>
      <c r="TAK93" s="364" t="s">
        <v>116</v>
      </c>
      <c r="TAL93" s="364" t="s">
        <v>116</v>
      </c>
      <c r="TAM93" s="364" t="s">
        <v>116</v>
      </c>
      <c r="TAN93" s="364" t="s">
        <v>116</v>
      </c>
      <c r="TAO93" s="364" t="s">
        <v>116</v>
      </c>
      <c r="TAP93" s="364" t="s">
        <v>116</v>
      </c>
      <c r="TAQ93" s="364" t="s">
        <v>116</v>
      </c>
      <c r="TAR93" s="364" t="s">
        <v>116</v>
      </c>
      <c r="TAS93" s="364" t="s">
        <v>116</v>
      </c>
      <c r="TAT93" s="364" t="s">
        <v>116</v>
      </c>
      <c r="TAU93" s="364" t="s">
        <v>116</v>
      </c>
      <c r="TAV93" s="364" t="s">
        <v>116</v>
      </c>
      <c r="TAW93" s="364" t="s">
        <v>116</v>
      </c>
      <c r="TAX93" s="364" t="s">
        <v>116</v>
      </c>
      <c r="TAY93" s="364" t="s">
        <v>116</v>
      </c>
      <c r="TAZ93" s="364" t="s">
        <v>116</v>
      </c>
      <c r="TBA93" s="364" t="s">
        <v>116</v>
      </c>
      <c r="TBB93" s="364" t="s">
        <v>116</v>
      </c>
      <c r="TBC93" s="364" t="s">
        <v>116</v>
      </c>
      <c r="TBD93" s="364" t="s">
        <v>116</v>
      </c>
      <c r="TBE93" s="364" t="s">
        <v>116</v>
      </c>
      <c r="TBF93" s="364" t="s">
        <v>116</v>
      </c>
      <c r="TBG93" s="364" t="s">
        <v>116</v>
      </c>
      <c r="TBH93" s="364" t="s">
        <v>116</v>
      </c>
      <c r="TBI93" s="364" t="s">
        <v>116</v>
      </c>
      <c r="TBJ93" s="364" t="s">
        <v>116</v>
      </c>
      <c r="TBK93" s="364" t="s">
        <v>116</v>
      </c>
      <c r="TBL93" s="364" t="s">
        <v>116</v>
      </c>
      <c r="TBM93" s="364" t="s">
        <v>116</v>
      </c>
      <c r="TBN93" s="364" t="s">
        <v>116</v>
      </c>
      <c r="TBO93" s="364" t="s">
        <v>116</v>
      </c>
      <c r="TBP93" s="364" t="s">
        <v>116</v>
      </c>
      <c r="TBQ93" s="364" t="s">
        <v>116</v>
      </c>
      <c r="TBR93" s="364" t="s">
        <v>116</v>
      </c>
      <c r="TBS93" s="364" t="s">
        <v>116</v>
      </c>
      <c r="TBT93" s="364" t="s">
        <v>116</v>
      </c>
      <c r="TBU93" s="364" t="s">
        <v>116</v>
      </c>
      <c r="TBV93" s="364" t="s">
        <v>116</v>
      </c>
      <c r="TBW93" s="364" t="s">
        <v>116</v>
      </c>
      <c r="TBX93" s="364" t="s">
        <v>116</v>
      </c>
      <c r="TBY93" s="364" t="s">
        <v>116</v>
      </c>
      <c r="TBZ93" s="364" t="s">
        <v>116</v>
      </c>
      <c r="TCA93" s="364" t="s">
        <v>116</v>
      </c>
      <c r="TCB93" s="364" t="s">
        <v>116</v>
      </c>
      <c r="TCC93" s="364" t="s">
        <v>116</v>
      </c>
      <c r="TCD93" s="364" t="s">
        <v>116</v>
      </c>
      <c r="TCE93" s="364" t="s">
        <v>116</v>
      </c>
      <c r="TCF93" s="364" t="s">
        <v>116</v>
      </c>
      <c r="TCG93" s="364" t="s">
        <v>116</v>
      </c>
      <c r="TCH93" s="364" t="s">
        <v>116</v>
      </c>
      <c r="TCI93" s="364" t="s">
        <v>116</v>
      </c>
      <c r="TCJ93" s="364" t="s">
        <v>116</v>
      </c>
      <c r="TCK93" s="364" t="s">
        <v>116</v>
      </c>
      <c r="TCL93" s="364" t="s">
        <v>116</v>
      </c>
      <c r="TCM93" s="364" t="s">
        <v>116</v>
      </c>
      <c r="TCN93" s="364" t="s">
        <v>116</v>
      </c>
      <c r="TCO93" s="364" t="s">
        <v>116</v>
      </c>
      <c r="TCP93" s="364" t="s">
        <v>116</v>
      </c>
      <c r="TCQ93" s="364" t="s">
        <v>116</v>
      </c>
      <c r="TCR93" s="364" t="s">
        <v>116</v>
      </c>
      <c r="TCS93" s="364" t="s">
        <v>116</v>
      </c>
      <c r="TCT93" s="364" t="s">
        <v>116</v>
      </c>
      <c r="TCU93" s="364" t="s">
        <v>116</v>
      </c>
      <c r="TCV93" s="364" t="s">
        <v>116</v>
      </c>
      <c r="TCW93" s="364" t="s">
        <v>116</v>
      </c>
      <c r="TCX93" s="364" t="s">
        <v>116</v>
      </c>
      <c r="TCY93" s="364" t="s">
        <v>116</v>
      </c>
      <c r="TCZ93" s="364" t="s">
        <v>116</v>
      </c>
      <c r="TDA93" s="364" t="s">
        <v>116</v>
      </c>
      <c r="TDB93" s="364" t="s">
        <v>116</v>
      </c>
      <c r="TDC93" s="364" t="s">
        <v>116</v>
      </c>
      <c r="TDD93" s="364" t="s">
        <v>116</v>
      </c>
      <c r="TDE93" s="364" t="s">
        <v>116</v>
      </c>
      <c r="TDF93" s="364" t="s">
        <v>116</v>
      </c>
      <c r="TDG93" s="364" t="s">
        <v>116</v>
      </c>
      <c r="TDH93" s="364" t="s">
        <v>116</v>
      </c>
      <c r="TDI93" s="364" t="s">
        <v>116</v>
      </c>
      <c r="TDJ93" s="364" t="s">
        <v>116</v>
      </c>
      <c r="TDK93" s="364" t="s">
        <v>116</v>
      </c>
      <c r="TDL93" s="364" t="s">
        <v>116</v>
      </c>
      <c r="TDM93" s="364" t="s">
        <v>116</v>
      </c>
      <c r="TDN93" s="364" t="s">
        <v>116</v>
      </c>
      <c r="TDO93" s="364" t="s">
        <v>116</v>
      </c>
      <c r="TDP93" s="364" t="s">
        <v>116</v>
      </c>
      <c r="TDQ93" s="364" t="s">
        <v>116</v>
      </c>
      <c r="TDR93" s="364" t="s">
        <v>116</v>
      </c>
      <c r="TDS93" s="364" t="s">
        <v>116</v>
      </c>
      <c r="TDT93" s="364" t="s">
        <v>116</v>
      </c>
      <c r="TDU93" s="364" t="s">
        <v>116</v>
      </c>
      <c r="TDV93" s="364" t="s">
        <v>116</v>
      </c>
      <c r="TDW93" s="364" t="s">
        <v>116</v>
      </c>
      <c r="TDX93" s="364" t="s">
        <v>116</v>
      </c>
      <c r="TDY93" s="364" t="s">
        <v>116</v>
      </c>
      <c r="TDZ93" s="364" t="s">
        <v>116</v>
      </c>
      <c r="TEA93" s="364" t="s">
        <v>116</v>
      </c>
      <c r="TEB93" s="364" t="s">
        <v>116</v>
      </c>
      <c r="TEC93" s="364" t="s">
        <v>116</v>
      </c>
      <c r="TED93" s="364" t="s">
        <v>116</v>
      </c>
      <c r="TEE93" s="364" t="s">
        <v>116</v>
      </c>
      <c r="TEF93" s="364" t="s">
        <v>116</v>
      </c>
      <c r="TEG93" s="364" t="s">
        <v>116</v>
      </c>
      <c r="TEH93" s="364" t="s">
        <v>116</v>
      </c>
      <c r="TEI93" s="364" t="s">
        <v>116</v>
      </c>
      <c r="TEJ93" s="364" t="s">
        <v>116</v>
      </c>
      <c r="TEK93" s="364" t="s">
        <v>116</v>
      </c>
      <c r="TEL93" s="364" t="s">
        <v>116</v>
      </c>
      <c r="TEM93" s="364" t="s">
        <v>116</v>
      </c>
      <c r="TEN93" s="364" t="s">
        <v>116</v>
      </c>
      <c r="TEO93" s="364" t="s">
        <v>116</v>
      </c>
      <c r="TEP93" s="364" t="s">
        <v>116</v>
      </c>
      <c r="TEQ93" s="364" t="s">
        <v>116</v>
      </c>
      <c r="TER93" s="364" t="s">
        <v>116</v>
      </c>
      <c r="TES93" s="364" t="s">
        <v>116</v>
      </c>
      <c r="TET93" s="364" t="s">
        <v>116</v>
      </c>
      <c r="TEU93" s="364" t="s">
        <v>116</v>
      </c>
      <c r="TEV93" s="364" t="s">
        <v>116</v>
      </c>
      <c r="TEW93" s="364" t="s">
        <v>116</v>
      </c>
      <c r="TEX93" s="364" t="s">
        <v>116</v>
      </c>
      <c r="TEY93" s="364" t="s">
        <v>116</v>
      </c>
      <c r="TEZ93" s="364" t="s">
        <v>116</v>
      </c>
      <c r="TFA93" s="364" t="s">
        <v>116</v>
      </c>
      <c r="TFB93" s="364" t="s">
        <v>116</v>
      </c>
      <c r="TFC93" s="364" t="s">
        <v>116</v>
      </c>
      <c r="TFD93" s="364" t="s">
        <v>116</v>
      </c>
      <c r="TFE93" s="364" t="s">
        <v>116</v>
      </c>
      <c r="TFF93" s="364" t="s">
        <v>116</v>
      </c>
      <c r="TFG93" s="364" t="s">
        <v>116</v>
      </c>
      <c r="TFH93" s="364" t="s">
        <v>116</v>
      </c>
      <c r="TFI93" s="364" t="s">
        <v>116</v>
      </c>
      <c r="TFJ93" s="364" t="s">
        <v>116</v>
      </c>
      <c r="TFK93" s="364" t="s">
        <v>116</v>
      </c>
      <c r="TFL93" s="364" t="s">
        <v>116</v>
      </c>
      <c r="TFM93" s="364" t="s">
        <v>116</v>
      </c>
      <c r="TFN93" s="364" t="s">
        <v>116</v>
      </c>
      <c r="TFO93" s="364" t="s">
        <v>116</v>
      </c>
      <c r="TFP93" s="364" t="s">
        <v>116</v>
      </c>
      <c r="TFQ93" s="364" t="s">
        <v>116</v>
      </c>
      <c r="TFR93" s="364" t="s">
        <v>116</v>
      </c>
      <c r="TFS93" s="364" t="s">
        <v>116</v>
      </c>
      <c r="TFT93" s="364" t="s">
        <v>116</v>
      </c>
      <c r="TFU93" s="364" t="s">
        <v>116</v>
      </c>
      <c r="TFV93" s="364" t="s">
        <v>116</v>
      </c>
      <c r="TFW93" s="364" t="s">
        <v>116</v>
      </c>
      <c r="TFX93" s="364" t="s">
        <v>116</v>
      </c>
      <c r="TFY93" s="364" t="s">
        <v>116</v>
      </c>
      <c r="TFZ93" s="364" t="s">
        <v>116</v>
      </c>
      <c r="TGA93" s="364" t="s">
        <v>116</v>
      </c>
      <c r="TGB93" s="364" t="s">
        <v>116</v>
      </c>
      <c r="TGC93" s="364" t="s">
        <v>116</v>
      </c>
      <c r="TGD93" s="364" t="s">
        <v>116</v>
      </c>
      <c r="TGE93" s="364" t="s">
        <v>116</v>
      </c>
      <c r="TGF93" s="364" t="s">
        <v>116</v>
      </c>
      <c r="TGG93" s="364" t="s">
        <v>116</v>
      </c>
      <c r="TGH93" s="364" t="s">
        <v>116</v>
      </c>
      <c r="TGI93" s="364" t="s">
        <v>116</v>
      </c>
      <c r="TGJ93" s="364" t="s">
        <v>116</v>
      </c>
      <c r="TGK93" s="364" t="s">
        <v>116</v>
      </c>
      <c r="TGL93" s="364" t="s">
        <v>116</v>
      </c>
      <c r="TGM93" s="364" t="s">
        <v>116</v>
      </c>
      <c r="TGN93" s="364" t="s">
        <v>116</v>
      </c>
      <c r="TGO93" s="364" t="s">
        <v>116</v>
      </c>
      <c r="TGP93" s="364" t="s">
        <v>116</v>
      </c>
      <c r="TGQ93" s="364" t="s">
        <v>116</v>
      </c>
      <c r="TGR93" s="364" t="s">
        <v>116</v>
      </c>
      <c r="TGS93" s="364" t="s">
        <v>116</v>
      </c>
      <c r="TGT93" s="364" t="s">
        <v>116</v>
      </c>
      <c r="TGU93" s="364" t="s">
        <v>116</v>
      </c>
      <c r="TGV93" s="364" t="s">
        <v>116</v>
      </c>
      <c r="TGW93" s="364" t="s">
        <v>116</v>
      </c>
      <c r="TGX93" s="364" t="s">
        <v>116</v>
      </c>
      <c r="TGY93" s="364" t="s">
        <v>116</v>
      </c>
      <c r="TGZ93" s="364" t="s">
        <v>116</v>
      </c>
      <c r="THA93" s="364" t="s">
        <v>116</v>
      </c>
      <c r="THB93" s="364" t="s">
        <v>116</v>
      </c>
      <c r="THC93" s="364" t="s">
        <v>116</v>
      </c>
      <c r="THD93" s="364" t="s">
        <v>116</v>
      </c>
      <c r="THE93" s="364" t="s">
        <v>116</v>
      </c>
      <c r="THF93" s="364" t="s">
        <v>116</v>
      </c>
      <c r="THG93" s="364" t="s">
        <v>116</v>
      </c>
      <c r="THH93" s="364" t="s">
        <v>116</v>
      </c>
      <c r="THI93" s="364" t="s">
        <v>116</v>
      </c>
      <c r="THJ93" s="364" t="s">
        <v>116</v>
      </c>
      <c r="THK93" s="364" t="s">
        <v>116</v>
      </c>
      <c r="THL93" s="364" t="s">
        <v>116</v>
      </c>
      <c r="THM93" s="364" t="s">
        <v>116</v>
      </c>
      <c r="THN93" s="364" t="s">
        <v>116</v>
      </c>
      <c r="THO93" s="364" t="s">
        <v>116</v>
      </c>
      <c r="THP93" s="364" t="s">
        <v>116</v>
      </c>
      <c r="THQ93" s="364" t="s">
        <v>116</v>
      </c>
      <c r="THR93" s="364" t="s">
        <v>116</v>
      </c>
      <c r="THS93" s="364" t="s">
        <v>116</v>
      </c>
      <c r="THT93" s="364" t="s">
        <v>116</v>
      </c>
      <c r="THU93" s="364" t="s">
        <v>116</v>
      </c>
      <c r="THV93" s="364" t="s">
        <v>116</v>
      </c>
      <c r="THW93" s="364" t="s">
        <v>116</v>
      </c>
      <c r="THX93" s="364" t="s">
        <v>116</v>
      </c>
      <c r="THY93" s="364" t="s">
        <v>116</v>
      </c>
      <c r="THZ93" s="364" t="s">
        <v>116</v>
      </c>
      <c r="TIA93" s="364" t="s">
        <v>116</v>
      </c>
      <c r="TIB93" s="364" t="s">
        <v>116</v>
      </c>
      <c r="TIC93" s="364" t="s">
        <v>116</v>
      </c>
      <c r="TID93" s="364" t="s">
        <v>116</v>
      </c>
      <c r="TIE93" s="364" t="s">
        <v>116</v>
      </c>
      <c r="TIF93" s="364" t="s">
        <v>116</v>
      </c>
      <c r="TIG93" s="364" t="s">
        <v>116</v>
      </c>
      <c r="TIH93" s="364" t="s">
        <v>116</v>
      </c>
      <c r="TII93" s="364" t="s">
        <v>116</v>
      </c>
      <c r="TIJ93" s="364" t="s">
        <v>116</v>
      </c>
      <c r="TIK93" s="364" t="s">
        <v>116</v>
      </c>
      <c r="TIL93" s="364" t="s">
        <v>116</v>
      </c>
      <c r="TIM93" s="364" t="s">
        <v>116</v>
      </c>
      <c r="TIN93" s="364" t="s">
        <v>116</v>
      </c>
      <c r="TIO93" s="364" t="s">
        <v>116</v>
      </c>
      <c r="TIP93" s="364" t="s">
        <v>116</v>
      </c>
      <c r="TIQ93" s="364" t="s">
        <v>116</v>
      </c>
      <c r="TIR93" s="364" t="s">
        <v>116</v>
      </c>
      <c r="TIS93" s="364" t="s">
        <v>116</v>
      </c>
      <c r="TIT93" s="364" t="s">
        <v>116</v>
      </c>
      <c r="TIU93" s="364" t="s">
        <v>116</v>
      </c>
      <c r="TIV93" s="364" t="s">
        <v>116</v>
      </c>
      <c r="TIW93" s="364" t="s">
        <v>116</v>
      </c>
      <c r="TIX93" s="364" t="s">
        <v>116</v>
      </c>
      <c r="TIY93" s="364" t="s">
        <v>116</v>
      </c>
      <c r="TIZ93" s="364" t="s">
        <v>116</v>
      </c>
      <c r="TJA93" s="364" t="s">
        <v>116</v>
      </c>
      <c r="TJB93" s="364" t="s">
        <v>116</v>
      </c>
      <c r="TJC93" s="364" t="s">
        <v>116</v>
      </c>
      <c r="TJD93" s="364" t="s">
        <v>116</v>
      </c>
      <c r="TJE93" s="364" t="s">
        <v>116</v>
      </c>
      <c r="TJF93" s="364" t="s">
        <v>116</v>
      </c>
      <c r="TJG93" s="364" t="s">
        <v>116</v>
      </c>
      <c r="TJH93" s="364" t="s">
        <v>116</v>
      </c>
      <c r="TJI93" s="364" t="s">
        <v>116</v>
      </c>
      <c r="TJJ93" s="364" t="s">
        <v>116</v>
      </c>
      <c r="TJK93" s="364" t="s">
        <v>116</v>
      </c>
      <c r="TJL93" s="364" t="s">
        <v>116</v>
      </c>
      <c r="TJM93" s="364" t="s">
        <v>116</v>
      </c>
      <c r="TJN93" s="364" t="s">
        <v>116</v>
      </c>
      <c r="TJO93" s="364" t="s">
        <v>116</v>
      </c>
      <c r="TJP93" s="364" t="s">
        <v>116</v>
      </c>
      <c r="TJQ93" s="364" t="s">
        <v>116</v>
      </c>
      <c r="TJR93" s="364" t="s">
        <v>116</v>
      </c>
      <c r="TJS93" s="364" t="s">
        <v>116</v>
      </c>
      <c r="TJT93" s="364" t="s">
        <v>116</v>
      </c>
      <c r="TJU93" s="364" t="s">
        <v>116</v>
      </c>
      <c r="TJV93" s="364" t="s">
        <v>116</v>
      </c>
      <c r="TJW93" s="364" t="s">
        <v>116</v>
      </c>
      <c r="TJX93" s="364" t="s">
        <v>116</v>
      </c>
      <c r="TJY93" s="364" t="s">
        <v>116</v>
      </c>
      <c r="TJZ93" s="364" t="s">
        <v>116</v>
      </c>
      <c r="TKA93" s="364" t="s">
        <v>116</v>
      </c>
      <c r="TKB93" s="364" t="s">
        <v>116</v>
      </c>
      <c r="TKC93" s="364" t="s">
        <v>116</v>
      </c>
      <c r="TKD93" s="364" t="s">
        <v>116</v>
      </c>
      <c r="TKE93" s="364" t="s">
        <v>116</v>
      </c>
      <c r="TKF93" s="364" t="s">
        <v>116</v>
      </c>
      <c r="TKG93" s="364" t="s">
        <v>116</v>
      </c>
      <c r="TKH93" s="364" t="s">
        <v>116</v>
      </c>
      <c r="TKI93" s="364" t="s">
        <v>116</v>
      </c>
      <c r="TKJ93" s="364" t="s">
        <v>116</v>
      </c>
      <c r="TKK93" s="364" t="s">
        <v>116</v>
      </c>
      <c r="TKL93" s="364" t="s">
        <v>116</v>
      </c>
      <c r="TKM93" s="364" t="s">
        <v>116</v>
      </c>
      <c r="TKN93" s="364" t="s">
        <v>116</v>
      </c>
      <c r="TKO93" s="364" t="s">
        <v>116</v>
      </c>
      <c r="TKP93" s="364" t="s">
        <v>116</v>
      </c>
      <c r="TKQ93" s="364" t="s">
        <v>116</v>
      </c>
      <c r="TKR93" s="364" t="s">
        <v>116</v>
      </c>
      <c r="TKS93" s="364" t="s">
        <v>116</v>
      </c>
      <c r="TKT93" s="364" t="s">
        <v>116</v>
      </c>
      <c r="TKU93" s="364" t="s">
        <v>116</v>
      </c>
      <c r="TKV93" s="364" t="s">
        <v>116</v>
      </c>
      <c r="TKW93" s="364" t="s">
        <v>116</v>
      </c>
      <c r="TKX93" s="364" t="s">
        <v>116</v>
      </c>
      <c r="TKY93" s="364" t="s">
        <v>116</v>
      </c>
      <c r="TKZ93" s="364" t="s">
        <v>116</v>
      </c>
      <c r="TLA93" s="364" t="s">
        <v>116</v>
      </c>
      <c r="TLB93" s="364" t="s">
        <v>116</v>
      </c>
      <c r="TLC93" s="364" t="s">
        <v>116</v>
      </c>
      <c r="TLD93" s="364" t="s">
        <v>116</v>
      </c>
      <c r="TLE93" s="364" t="s">
        <v>116</v>
      </c>
      <c r="TLF93" s="364" t="s">
        <v>116</v>
      </c>
      <c r="TLG93" s="364" t="s">
        <v>116</v>
      </c>
      <c r="TLH93" s="364" t="s">
        <v>116</v>
      </c>
      <c r="TLI93" s="364" t="s">
        <v>116</v>
      </c>
      <c r="TLJ93" s="364" t="s">
        <v>116</v>
      </c>
      <c r="TLK93" s="364" t="s">
        <v>116</v>
      </c>
      <c r="TLL93" s="364" t="s">
        <v>116</v>
      </c>
      <c r="TLM93" s="364" t="s">
        <v>116</v>
      </c>
      <c r="TLN93" s="364" t="s">
        <v>116</v>
      </c>
      <c r="TLO93" s="364" t="s">
        <v>116</v>
      </c>
      <c r="TLP93" s="364" t="s">
        <v>116</v>
      </c>
      <c r="TLQ93" s="364" t="s">
        <v>116</v>
      </c>
      <c r="TLR93" s="364" t="s">
        <v>116</v>
      </c>
      <c r="TLS93" s="364" t="s">
        <v>116</v>
      </c>
      <c r="TLT93" s="364" t="s">
        <v>116</v>
      </c>
      <c r="TLU93" s="364" t="s">
        <v>116</v>
      </c>
      <c r="TLV93" s="364" t="s">
        <v>116</v>
      </c>
      <c r="TLW93" s="364" t="s">
        <v>116</v>
      </c>
      <c r="TLX93" s="364" t="s">
        <v>116</v>
      </c>
      <c r="TLY93" s="364" t="s">
        <v>116</v>
      </c>
      <c r="TLZ93" s="364" t="s">
        <v>116</v>
      </c>
      <c r="TMA93" s="364" t="s">
        <v>116</v>
      </c>
      <c r="TMB93" s="364" t="s">
        <v>116</v>
      </c>
      <c r="TMC93" s="364" t="s">
        <v>116</v>
      </c>
      <c r="TMD93" s="364" t="s">
        <v>116</v>
      </c>
      <c r="TME93" s="364" t="s">
        <v>116</v>
      </c>
      <c r="TMF93" s="364" t="s">
        <v>116</v>
      </c>
      <c r="TMG93" s="364" t="s">
        <v>116</v>
      </c>
      <c r="TMH93" s="364" t="s">
        <v>116</v>
      </c>
      <c r="TMI93" s="364" t="s">
        <v>116</v>
      </c>
      <c r="TMJ93" s="364" t="s">
        <v>116</v>
      </c>
      <c r="TMK93" s="364" t="s">
        <v>116</v>
      </c>
      <c r="TML93" s="364" t="s">
        <v>116</v>
      </c>
      <c r="TMM93" s="364" t="s">
        <v>116</v>
      </c>
      <c r="TMN93" s="364" t="s">
        <v>116</v>
      </c>
      <c r="TMO93" s="364" t="s">
        <v>116</v>
      </c>
      <c r="TMP93" s="364" t="s">
        <v>116</v>
      </c>
      <c r="TMQ93" s="364" t="s">
        <v>116</v>
      </c>
      <c r="TMR93" s="364" t="s">
        <v>116</v>
      </c>
      <c r="TMS93" s="364" t="s">
        <v>116</v>
      </c>
      <c r="TMT93" s="364" t="s">
        <v>116</v>
      </c>
      <c r="TMU93" s="364" t="s">
        <v>116</v>
      </c>
      <c r="TMV93" s="364" t="s">
        <v>116</v>
      </c>
      <c r="TMW93" s="364" t="s">
        <v>116</v>
      </c>
      <c r="TMX93" s="364" t="s">
        <v>116</v>
      </c>
      <c r="TMY93" s="364" t="s">
        <v>116</v>
      </c>
      <c r="TMZ93" s="364" t="s">
        <v>116</v>
      </c>
      <c r="TNA93" s="364" t="s">
        <v>116</v>
      </c>
      <c r="TNB93" s="364" t="s">
        <v>116</v>
      </c>
      <c r="TNC93" s="364" t="s">
        <v>116</v>
      </c>
      <c r="TND93" s="364" t="s">
        <v>116</v>
      </c>
      <c r="TNE93" s="364" t="s">
        <v>116</v>
      </c>
      <c r="TNF93" s="364" t="s">
        <v>116</v>
      </c>
      <c r="TNG93" s="364" t="s">
        <v>116</v>
      </c>
      <c r="TNH93" s="364" t="s">
        <v>116</v>
      </c>
      <c r="TNI93" s="364" t="s">
        <v>116</v>
      </c>
      <c r="TNJ93" s="364" t="s">
        <v>116</v>
      </c>
      <c r="TNK93" s="364" t="s">
        <v>116</v>
      </c>
      <c r="TNL93" s="364" t="s">
        <v>116</v>
      </c>
      <c r="TNM93" s="364" t="s">
        <v>116</v>
      </c>
      <c r="TNN93" s="364" t="s">
        <v>116</v>
      </c>
      <c r="TNO93" s="364" t="s">
        <v>116</v>
      </c>
      <c r="TNP93" s="364" t="s">
        <v>116</v>
      </c>
      <c r="TNQ93" s="364" t="s">
        <v>116</v>
      </c>
      <c r="TNR93" s="364" t="s">
        <v>116</v>
      </c>
      <c r="TNS93" s="364" t="s">
        <v>116</v>
      </c>
      <c r="TNT93" s="364" t="s">
        <v>116</v>
      </c>
      <c r="TNU93" s="364" t="s">
        <v>116</v>
      </c>
      <c r="TNV93" s="364" t="s">
        <v>116</v>
      </c>
      <c r="TNW93" s="364" t="s">
        <v>116</v>
      </c>
      <c r="TNX93" s="364" t="s">
        <v>116</v>
      </c>
      <c r="TNY93" s="364" t="s">
        <v>116</v>
      </c>
      <c r="TNZ93" s="364" t="s">
        <v>116</v>
      </c>
      <c r="TOA93" s="364" t="s">
        <v>116</v>
      </c>
      <c r="TOB93" s="364" t="s">
        <v>116</v>
      </c>
      <c r="TOC93" s="364" t="s">
        <v>116</v>
      </c>
      <c r="TOD93" s="364" t="s">
        <v>116</v>
      </c>
      <c r="TOE93" s="364" t="s">
        <v>116</v>
      </c>
      <c r="TOF93" s="364" t="s">
        <v>116</v>
      </c>
      <c r="TOG93" s="364" t="s">
        <v>116</v>
      </c>
      <c r="TOH93" s="364" t="s">
        <v>116</v>
      </c>
      <c r="TOI93" s="364" t="s">
        <v>116</v>
      </c>
      <c r="TOJ93" s="364" t="s">
        <v>116</v>
      </c>
      <c r="TOK93" s="364" t="s">
        <v>116</v>
      </c>
      <c r="TOL93" s="364" t="s">
        <v>116</v>
      </c>
      <c r="TOM93" s="364" t="s">
        <v>116</v>
      </c>
      <c r="TON93" s="364" t="s">
        <v>116</v>
      </c>
      <c r="TOO93" s="364" t="s">
        <v>116</v>
      </c>
      <c r="TOP93" s="364" t="s">
        <v>116</v>
      </c>
      <c r="TOQ93" s="364" t="s">
        <v>116</v>
      </c>
      <c r="TOR93" s="364" t="s">
        <v>116</v>
      </c>
      <c r="TOS93" s="364" t="s">
        <v>116</v>
      </c>
      <c r="TOT93" s="364" t="s">
        <v>116</v>
      </c>
      <c r="TOU93" s="364" t="s">
        <v>116</v>
      </c>
      <c r="TOV93" s="364" t="s">
        <v>116</v>
      </c>
      <c r="TOW93" s="364" t="s">
        <v>116</v>
      </c>
      <c r="TOX93" s="364" t="s">
        <v>116</v>
      </c>
      <c r="TOY93" s="364" t="s">
        <v>116</v>
      </c>
      <c r="TOZ93" s="364" t="s">
        <v>116</v>
      </c>
      <c r="TPA93" s="364" t="s">
        <v>116</v>
      </c>
      <c r="TPB93" s="364" t="s">
        <v>116</v>
      </c>
      <c r="TPC93" s="364" t="s">
        <v>116</v>
      </c>
      <c r="TPD93" s="364" t="s">
        <v>116</v>
      </c>
      <c r="TPE93" s="364" t="s">
        <v>116</v>
      </c>
      <c r="TPF93" s="364" t="s">
        <v>116</v>
      </c>
      <c r="TPG93" s="364" t="s">
        <v>116</v>
      </c>
      <c r="TPH93" s="364" t="s">
        <v>116</v>
      </c>
      <c r="TPI93" s="364" t="s">
        <v>116</v>
      </c>
      <c r="TPJ93" s="364" t="s">
        <v>116</v>
      </c>
      <c r="TPK93" s="364" t="s">
        <v>116</v>
      </c>
      <c r="TPL93" s="364" t="s">
        <v>116</v>
      </c>
      <c r="TPM93" s="364" t="s">
        <v>116</v>
      </c>
      <c r="TPN93" s="364" t="s">
        <v>116</v>
      </c>
      <c r="TPO93" s="364" t="s">
        <v>116</v>
      </c>
      <c r="TPP93" s="364" t="s">
        <v>116</v>
      </c>
      <c r="TPQ93" s="364" t="s">
        <v>116</v>
      </c>
      <c r="TPR93" s="364" t="s">
        <v>116</v>
      </c>
      <c r="TPS93" s="364" t="s">
        <v>116</v>
      </c>
      <c r="TPT93" s="364" t="s">
        <v>116</v>
      </c>
      <c r="TPU93" s="364" t="s">
        <v>116</v>
      </c>
      <c r="TPV93" s="364" t="s">
        <v>116</v>
      </c>
      <c r="TPW93" s="364" t="s">
        <v>116</v>
      </c>
      <c r="TPX93" s="364" t="s">
        <v>116</v>
      </c>
      <c r="TPY93" s="364" t="s">
        <v>116</v>
      </c>
      <c r="TPZ93" s="364" t="s">
        <v>116</v>
      </c>
      <c r="TQA93" s="364" t="s">
        <v>116</v>
      </c>
      <c r="TQB93" s="364" t="s">
        <v>116</v>
      </c>
      <c r="TQC93" s="364" t="s">
        <v>116</v>
      </c>
      <c r="TQD93" s="364" t="s">
        <v>116</v>
      </c>
      <c r="TQE93" s="364" t="s">
        <v>116</v>
      </c>
      <c r="TQF93" s="364" t="s">
        <v>116</v>
      </c>
      <c r="TQG93" s="364" t="s">
        <v>116</v>
      </c>
      <c r="TQH93" s="364" t="s">
        <v>116</v>
      </c>
      <c r="TQI93" s="364" t="s">
        <v>116</v>
      </c>
      <c r="TQJ93" s="364" t="s">
        <v>116</v>
      </c>
      <c r="TQK93" s="364" t="s">
        <v>116</v>
      </c>
      <c r="TQL93" s="364" t="s">
        <v>116</v>
      </c>
      <c r="TQM93" s="364" t="s">
        <v>116</v>
      </c>
      <c r="TQN93" s="364" t="s">
        <v>116</v>
      </c>
      <c r="TQO93" s="364" t="s">
        <v>116</v>
      </c>
      <c r="TQP93" s="364" t="s">
        <v>116</v>
      </c>
      <c r="TQQ93" s="364" t="s">
        <v>116</v>
      </c>
      <c r="TQR93" s="364" t="s">
        <v>116</v>
      </c>
      <c r="TQS93" s="364" t="s">
        <v>116</v>
      </c>
      <c r="TQT93" s="364" t="s">
        <v>116</v>
      </c>
      <c r="TQU93" s="364" t="s">
        <v>116</v>
      </c>
      <c r="TQV93" s="364" t="s">
        <v>116</v>
      </c>
      <c r="TQW93" s="364" t="s">
        <v>116</v>
      </c>
      <c r="TQX93" s="364" t="s">
        <v>116</v>
      </c>
      <c r="TQY93" s="364" t="s">
        <v>116</v>
      </c>
      <c r="TQZ93" s="364" t="s">
        <v>116</v>
      </c>
      <c r="TRA93" s="364" t="s">
        <v>116</v>
      </c>
      <c r="TRB93" s="364" t="s">
        <v>116</v>
      </c>
      <c r="TRC93" s="364" t="s">
        <v>116</v>
      </c>
      <c r="TRD93" s="364" t="s">
        <v>116</v>
      </c>
      <c r="TRE93" s="364" t="s">
        <v>116</v>
      </c>
      <c r="TRF93" s="364" t="s">
        <v>116</v>
      </c>
      <c r="TRG93" s="364" t="s">
        <v>116</v>
      </c>
      <c r="TRH93" s="364" t="s">
        <v>116</v>
      </c>
      <c r="TRI93" s="364" t="s">
        <v>116</v>
      </c>
      <c r="TRJ93" s="364" t="s">
        <v>116</v>
      </c>
      <c r="TRK93" s="364" t="s">
        <v>116</v>
      </c>
      <c r="TRL93" s="364" t="s">
        <v>116</v>
      </c>
      <c r="TRM93" s="364" t="s">
        <v>116</v>
      </c>
      <c r="TRN93" s="364" t="s">
        <v>116</v>
      </c>
      <c r="TRO93" s="364" t="s">
        <v>116</v>
      </c>
      <c r="TRP93" s="364" t="s">
        <v>116</v>
      </c>
      <c r="TRQ93" s="364" t="s">
        <v>116</v>
      </c>
      <c r="TRR93" s="364" t="s">
        <v>116</v>
      </c>
      <c r="TRS93" s="364" t="s">
        <v>116</v>
      </c>
      <c r="TRT93" s="364" t="s">
        <v>116</v>
      </c>
      <c r="TRU93" s="364" t="s">
        <v>116</v>
      </c>
      <c r="TRV93" s="364" t="s">
        <v>116</v>
      </c>
      <c r="TRW93" s="364" t="s">
        <v>116</v>
      </c>
      <c r="TRX93" s="364" t="s">
        <v>116</v>
      </c>
      <c r="TRY93" s="364" t="s">
        <v>116</v>
      </c>
      <c r="TRZ93" s="364" t="s">
        <v>116</v>
      </c>
      <c r="TSA93" s="364" t="s">
        <v>116</v>
      </c>
      <c r="TSB93" s="364" t="s">
        <v>116</v>
      </c>
      <c r="TSC93" s="364" t="s">
        <v>116</v>
      </c>
      <c r="TSD93" s="364" t="s">
        <v>116</v>
      </c>
      <c r="TSE93" s="364" t="s">
        <v>116</v>
      </c>
      <c r="TSF93" s="364" t="s">
        <v>116</v>
      </c>
      <c r="TSG93" s="364" t="s">
        <v>116</v>
      </c>
      <c r="TSH93" s="364" t="s">
        <v>116</v>
      </c>
      <c r="TSI93" s="364" t="s">
        <v>116</v>
      </c>
      <c r="TSJ93" s="364" t="s">
        <v>116</v>
      </c>
      <c r="TSK93" s="364" t="s">
        <v>116</v>
      </c>
      <c r="TSL93" s="364" t="s">
        <v>116</v>
      </c>
      <c r="TSM93" s="364" t="s">
        <v>116</v>
      </c>
      <c r="TSN93" s="364" t="s">
        <v>116</v>
      </c>
      <c r="TSO93" s="364" t="s">
        <v>116</v>
      </c>
      <c r="TSP93" s="364" t="s">
        <v>116</v>
      </c>
      <c r="TSQ93" s="364" t="s">
        <v>116</v>
      </c>
      <c r="TSR93" s="364" t="s">
        <v>116</v>
      </c>
      <c r="TSS93" s="364" t="s">
        <v>116</v>
      </c>
      <c r="TST93" s="364" t="s">
        <v>116</v>
      </c>
      <c r="TSU93" s="364" t="s">
        <v>116</v>
      </c>
      <c r="TSV93" s="364" t="s">
        <v>116</v>
      </c>
      <c r="TSW93" s="364" t="s">
        <v>116</v>
      </c>
      <c r="TSX93" s="364" t="s">
        <v>116</v>
      </c>
      <c r="TSY93" s="364" t="s">
        <v>116</v>
      </c>
      <c r="TSZ93" s="364" t="s">
        <v>116</v>
      </c>
      <c r="TTA93" s="364" t="s">
        <v>116</v>
      </c>
      <c r="TTB93" s="364" t="s">
        <v>116</v>
      </c>
      <c r="TTC93" s="364" t="s">
        <v>116</v>
      </c>
      <c r="TTD93" s="364" t="s">
        <v>116</v>
      </c>
      <c r="TTE93" s="364" t="s">
        <v>116</v>
      </c>
      <c r="TTF93" s="364" t="s">
        <v>116</v>
      </c>
      <c r="TTG93" s="364" t="s">
        <v>116</v>
      </c>
      <c r="TTH93" s="364" t="s">
        <v>116</v>
      </c>
      <c r="TTI93" s="364" t="s">
        <v>116</v>
      </c>
      <c r="TTJ93" s="364" t="s">
        <v>116</v>
      </c>
      <c r="TTK93" s="364" t="s">
        <v>116</v>
      </c>
      <c r="TTL93" s="364" t="s">
        <v>116</v>
      </c>
      <c r="TTM93" s="364" t="s">
        <v>116</v>
      </c>
      <c r="TTN93" s="364" t="s">
        <v>116</v>
      </c>
      <c r="TTO93" s="364" t="s">
        <v>116</v>
      </c>
      <c r="TTP93" s="364" t="s">
        <v>116</v>
      </c>
      <c r="TTQ93" s="364" t="s">
        <v>116</v>
      </c>
      <c r="TTR93" s="364" t="s">
        <v>116</v>
      </c>
      <c r="TTS93" s="364" t="s">
        <v>116</v>
      </c>
      <c r="TTT93" s="364" t="s">
        <v>116</v>
      </c>
      <c r="TTU93" s="364" t="s">
        <v>116</v>
      </c>
      <c r="TTV93" s="364" t="s">
        <v>116</v>
      </c>
      <c r="TTW93" s="364" t="s">
        <v>116</v>
      </c>
      <c r="TTX93" s="364" t="s">
        <v>116</v>
      </c>
      <c r="TTY93" s="364" t="s">
        <v>116</v>
      </c>
      <c r="TTZ93" s="364" t="s">
        <v>116</v>
      </c>
      <c r="TUA93" s="364" t="s">
        <v>116</v>
      </c>
      <c r="TUB93" s="364" t="s">
        <v>116</v>
      </c>
      <c r="TUC93" s="364" t="s">
        <v>116</v>
      </c>
      <c r="TUD93" s="364" t="s">
        <v>116</v>
      </c>
      <c r="TUE93" s="364" t="s">
        <v>116</v>
      </c>
      <c r="TUF93" s="364" t="s">
        <v>116</v>
      </c>
      <c r="TUG93" s="364" t="s">
        <v>116</v>
      </c>
      <c r="TUH93" s="364" t="s">
        <v>116</v>
      </c>
      <c r="TUI93" s="364" t="s">
        <v>116</v>
      </c>
      <c r="TUJ93" s="364" t="s">
        <v>116</v>
      </c>
      <c r="TUK93" s="364" t="s">
        <v>116</v>
      </c>
      <c r="TUL93" s="364" t="s">
        <v>116</v>
      </c>
      <c r="TUM93" s="364" t="s">
        <v>116</v>
      </c>
      <c r="TUN93" s="364" t="s">
        <v>116</v>
      </c>
      <c r="TUO93" s="364" t="s">
        <v>116</v>
      </c>
      <c r="TUP93" s="364" t="s">
        <v>116</v>
      </c>
      <c r="TUQ93" s="364" t="s">
        <v>116</v>
      </c>
      <c r="TUR93" s="364" t="s">
        <v>116</v>
      </c>
      <c r="TUS93" s="364" t="s">
        <v>116</v>
      </c>
      <c r="TUT93" s="364" t="s">
        <v>116</v>
      </c>
      <c r="TUU93" s="364" t="s">
        <v>116</v>
      </c>
      <c r="TUV93" s="364" t="s">
        <v>116</v>
      </c>
      <c r="TUW93" s="364" t="s">
        <v>116</v>
      </c>
      <c r="TUX93" s="364" t="s">
        <v>116</v>
      </c>
      <c r="TUY93" s="364" t="s">
        <v>116</v>
      </c>
      <c r="TUZ93" s="364" t="s">
        <v>116</v>
      </c>
      <c r="TVA93" s="364" t="s">
        <v>116</v>
      </c>
      <c r="TVB93" s="364" t="s">
        <v>116</v>
      </c>
      <c r="TVC93" s="364" t="s">
        <v>116</v>
      </c>
      <c r="TVD93" s="364" t="s">
        <v>116</v>
      </c>
      <c r="TVE93" s="364" t="s">
        <v>116</v>
      </c>
      <c r="TVF93" s="364" t="s">
        <v>116</v>
      </c>
      <c r="TVG93" s="364" t="s">
        <v>116</v>
      </c>
      <c r="TVH93" s="364" t="s">
        <v>116</v>
      </c>
      <c r="TVI93" s="364" t="s">
        <v>116</v>
      </c>
      <c r="TVJ93" s="364" t="s">
        <v>116</v>
      </c>
      <c r="TVK93" s="364" t="s">
        <v>116</v>
      </c>
      <c r="TVL93" s="364" t="s">
        <v>116</v>
      </c>
      <c r="TVM93" s="364" t="s">
        <v>116</v>
      </c>
      <c r="TVN93" s="364" t="s">
        <v>116</v>
      </c>
      <c r="TVO93" s="364" t="s">
        <v>116</v>
      </c>
      <c r="TVP93" s="364" t="s">
        <v>116</v>
      </c>
      <c r="TVQ93" s="364" t="s">
        <v>116</v>
      </c>
      <c r="TVR93" s="364" t="s">
        <v>116</v>
      </c>
      <c r="TVS93" s="364" t="s">
        <v>116</v>
      </c>
      <c r="TVT93" s="364" t="s">
        <v>116</v>
      </c>
      <c r="TVU93" s="364" t="s">
        <v>116</v>
      </c>
      <c r="TVV93" s="364" t="s">
        <v>116</v>
      </c>
      <c r="TVW93" s="364" t="s">
        <v>116</v>
      </c>
      <c r="TVX93" s="364" t="s">
        <v>116</v>
      </c>
      <c r="TVY93" s="364" t="s">
        <v>116</v>
      </c>
      <c r="TVZ93" s="364" t="s">
        <v>116</v>
      </c>
      <c r="TWA93" s="364" t="s">
        <v>116</v>
      </c>
      <c r="TWB93" s="364" t="s">
        <v>116</v>
      </c>
      <c r="TWC93" s="364" t="s">
        <v>116</v>
      </c>
      <c r="TWD93" s="364" t="s">
        <v>116</v>
      </c>
      <c r="TWE93" s="364" t="s">
        <v>116</v>
      </c>
      <c r="TWF93" s="364" t="s">
        <v>116</v>
      </c>
      <c r="TWG93" s="364" t="s">
        <v>116</v>
      </c>
      <c r="TWH93" s="364" t="s">
        <v>116</v>
      </c>
      <c r="TWI93" s="364" t="s">
        <v>116</v>
      </c>
      <c r="TWJ93" s="364" t="s">
        <v>116</v>
      </c>
      <c r="TWK93" s="364" t="s">
        <v>116</v>
      </c>
      <c r="TWL93" s="364" t="s">
        <v>116</v>
      </c>
      <c r="TWM93" s="364" t="s">
        <v>116</v>
      </c>
      <c r="TWN93" s="364" t="s">
        <v>116</v>
      </c>
      <c r="TWO93" s="364" t="s">
        <v>116</v>
      </c>
      <c r="TWP93" s="364" t="s">
        <v>116</v>
      </c>
      <c r="TWQ93" s="364" t="s">
        <v>116</v>
      </c>
      <c r="TWR93" s="364" t="s">
        <v>116</v>
      </c>
      <c r="TWS93" s="364" t="s">
        <v>116</v>
      </c>
      <c r="TWT93" s="364" t="s">
        <v>116</v>
      </c>
      <c r="TWU93" s="364" t="s">
        <v>116</v>
      </c>
      <c r="TWV93" s="364" t="s">
        <v>116</v>
      </c>
      <c r="TWW93" s="364" t="s">
        <v>116</v>
      </c>
      <c r="TWX93" s="364" t="s">
        <v>116</v>
      </c>
      <c r="TWY93" s="364" t="s">
        <v>116</v>
      </c>
      <c r="TWZ93" s="364" t="s">
        <v>116</v>
      </c>
      <c r="TXA93" s="364" t="s">
        <v>116</v>
      </c>
      <c r="TXB93" s="364" t="s">
        <v>116</v>
      </c>
      <c r="TXC93" s="364" t="s">
        <v>116</v>
      </c>
      <c r="TXD93" s="364" t="s">
        <v>116</v>
      </c>
      <c r="TXE93" s="364" t="s">
        <v>116</v>
      </c>
      <c r="TXF93" s="364" t="s">
        <v>116</v>
      </c>
      <c r="TXG93" s="364" t="s">
        <v>116</v>
      </c>
      <c r="TXH93" s="364" t="s">
        <v>116</v>
      </c>
      <c r="TXI93" s="364" t="s">
        <v>116</v>
      </c>
      <c r="TXJ93" s="364" t="s">
        <v>116</v>
      </c>
      <c r="TXK93" s="364" t="s">
        <v>116</v>
      </c>
      <c r="TXL93" s="364" t="s">
        <v>116</v>
      </c>
      <c r="TXM93" s="364" t="s">
        <v>116</v>
      </c>
      <c r="TXN93" s="364" t="s">
        <v>116</v>
      </c>
      <c r="TXO93" s="364" t="s">
        <v>116</v>
      </c>
      <c r="TXP93" s="364" t="s">
        <v>116</v>
      </c>
      <c r="TXQ93" s="364" t="s">
        <v>116</v>
      </c>
      <c r="TXR93" s="364" t="s">
        <v>116</v>
      </c>
      <c r="TXS93" s="364" t="s">
        <v>116</v>
      </c>
      <c r="TXT93" s="364" t="s">
        <v>116</v>
      </c>
      <c r="TXU93" s="364" t="s">
        <v>116</v>
      </c>
      <c r="TXV93" s="364" t="s">
        <v>116</v>
      </c>
      <c r="TXW93" s="364" t="s">
        <v>116</v>
      </c>
      <c r="TXX93" s="364" t="s">
        <v>116</v>
      </c>
      <c r="TXY93" s="364" t="s">
        <v>116</v>
      </c>
      <c r="TXZ93" s="364" t="s">
        <v>116</v>
      </c>
      <c r="TYA93" s="364" t="s">
        <v>116</v>
      </c>
      <c r="TYB93" s="364" t="s">
        <v>116</v>
      </c>
      <c r="TYC93" s="364" t="s">
        <v>116</v>
      </c>
      <c r="TYD93" s="364" t="s">
        <v>116</v>
      </c>
      <c r="TYE93" s="364" t="s">
        <v>116</v>
      </c>
      <c r="TYF93" s="364" t="s">
        <v>116</v>
      </c>
      <c r="TYG93" s="364" t="s">
        <v>116</v>
      </c>
      <c r="TYH93" s="364" t="s">
        <v>116</v>
      </c>
      <c r="TYI93" s="364" t="s">
        <v>116</v>
      </c>
      <c r="TYJ93" s="364" t="s">
        <v>116</v>
      </c>
      <c r="TYK93" s="364" t="s">
        <v>116</v>
      </c>
      <c r="TYL93" s="364" t="s">
        <v>116</v>
      </c>
      <c r="TYM93" s="364" t="s">
        <v>116</v>
      </c>
      <c r="TYN93" s="364" t="s">
        <v>116</v>
      </c>
      <c r="TYO93" s="364" t="s">
        <v>116</v>
      </c>
      <c r="TYP93" s="364" t="s">
        <v>116</v>
      </c>
      <c r="TYQ93" s="364" t="s">
        <v>116</v>
      </c>
      <c r="TYR93" s="364" t="s">
        <v>116</v>
      </c>
      <c r="TYS93" s="364" t="s">
        <v>116</v>
      </c>
      <c r="TYT93" s="364" t="s">
        <v>116</v>
      </c>
      <c r="TYU93" s="364" t="s">
        <v>116</v>
      </c>
      <c r="TYV93" s="364" t="s">
        <v>116</v>
      </c>
      <c r="TYW93" s="364" t="s">
        <v>116</v>
      </c>
      <c r="TYX93" s="364" t="s">
        <v>116</v>
      </c>
      <c r="TYY93" s="364" t="s">
        <v>116</v>
      </c>
      <c r="TYZ93" s="364" t="s">
        <v>116</v>
      </c>
      <c r="TZA93" s="364" t="s">
        <v>116</v>
      </c>
      <c r="TZB93" s="364" t="s">
        <v>116</v>
      </c>
      <c r="TZC93" s="364" t="s">
        <v>116</v>
      </c>
      <c r="TZD93" s="364" t="s">
        <v>116</v>
      </c>
      <c r="TZE93" s="364" t="s">
        <v>116</v>
      </c>
      <c r="TZF93" s="364" t="s">
        <v>116</v>
      </c>
      <c r="TZG93" s="364" t="s">
        <v>116</v>
      </c>
      <c r="TZH93" s="364" t="s">
        <v>116</v>
      </c>
      <c r="TZI93" s="364" t="s">
        <v>116</v>
      </c>
      <c r="TZJ93" s="364" t="s">
        <v>116</v>
      </c>
      <c r="TZK93" s="364" t="s">
        <v>116</v>
      </c>
      <c r="TZL93" s="364" t="s">
        <v>116</v>
      </c>
      <c r="TZM93" s="364" t="s">
        <v>116</v>
      </c>
      <c r="TZN93" s="364" t="s">
        <v>116</v>
      </c>
      <c r="TZO93" s="364" t="s">
        <v>116</v>
      </c>
      <c r="TZP93" s="364" t="s">
        <v>116</v>
      </c>
      <c r="TZQ93" s="364" t="s">
        <v>116</v>
      </c>
      <c r="TZR93" s="364" t="s">
        <v>116</v>
      </c>
      <c r="TZS93" s="364" t="s">
        <v>116</v>
      </c>
      <c r="TZT93" s="364" t="s">
        <v>116</v>
      </c>
      <c r="TZU93" s="364" t="s">
        <v>116</v>
      </c>
      <c r="TZV93" s="364" t="s">
        <v>116</v>
      </c>
      <c r="TZW93" s="364" t="s">
        <v>116</v>
      </c>
      <c r="TZX93" s="364" t="s">
        <v>116</v>
      </c>
      <c r="TZY93" s="364" t="s">
        <v>116</v>
      </c>
      <c r="TZZ93" s="364" t="s">
        <v>116</v>
      </c>
      <c r="UAA93" s="364" t="s">
        <v>116</v>
      </c>
      <c r="UAB93" s="364" t="s">
        <v>116</v>
      </c>
      <c r="UAC93" s="364" t="s">
        <v>116</v>
      </c>
      <c r="UAD93" s="364" t="s">
        <v>116</v>
      </c>
      <c r="UAE93" s="364" t="s">
        <v>116</v>
      </c>
      <c r="UAF93" s="364" t="s">
        <v>116</v>
      </c>
      <c r="UAG93" s="364" t="s">
        <v>116</v>
      </c>
      <c r="UAH93" s="364" t="s">
        <v>116</v>
      </c>
      <c r="UAI93" s="364" t="s">
        <v>116</v>
      </c>
      <c r="UAJ93" s="364" t="s">
        <v>116</v>
      </c>
      <c r="UAK93" s="364" t="s">
        <v>116</v>
      </c>
      <c r="UAL93" s="364" t="s">
        <v>116</v>
      </c>
      <c r="UAM93" s="364" t="s">
        <v>116</v>
      </c>
      <c r="UAN93" s="364" t="s">
        <v>116</v>
      </c>
      <c r="UAO93" s="364" t="s">
        <v>116</v>
      </c>
      <c r="UAP93" s="364" t="s">
        <v>116</v>
      </c>
      <c r="UAQ93" s="364" t="s">
        <v>116</v>
      </c>
      <c r="UAR93" s="364" t="s">
        <v>116</v>
      </c>
      <c r="UAS93" s="364" t="s">
        <v>116</v>
      </c>
      <c r="UAT93" s="364" t="s">
        <v>116</v>
      </c>
      <c r="UAU93" s="364" t="s">
        <v>116</v>
      </c>
      <c r="UAV93" s="364" t="s">
        <v>116</v>
      </c>
      <c r="UAW93" s="364" t="s">
        <v>116</v>
      </c>
      <c r="UAX93" s="364" t="s">
        <v>116</v>
      </c>
      <c r="UAY93" s="364" t="s">
        <v>116</v>
      </c>
      <c r="UAZ93" s="364" t="s">
        <v>116</v>
      </c>
      <c r="UBA93" s="364" t="s">
        <v>116</v>
      </c>
      <c r="UBB93" s="364" t="s">
        <v>116</v>
      </c>
      <c r="UBC93" s="364" t="s">
        <v>116</v>
      </c>
      <c r="UBD93" s="364" t="s">
        <v>116</v>
      </c>
      <c r="UBE93" s="364" t="s">
        <v>116</v>
      </c>
      <c r="UBF93" s="364" t="s">
        <v>116</v>
      </c>
      <c r="UBG93" s="364" t="s">
        <v>116</v>
      </c>
      <c r="UBH93" s="364" t="s">
        <v>116</v>
      </c>
      <c r="UBI93" s="364" t="s">
        <v>116</v>
      </c>
      <c r="UBJ93" s="364" t="s">
        <v>116</v>
      </c>
      <c r="UBK93" s="364" t="s">
        <v>116</v>
      </c>
      <c r="UBL93" s="364" t="s">
        <v>116</v>
      </c>
      <c r="UBM93" s="364" t="s">
        <v>116</v>
      </c>
      <c r="UBN93" s="364" t="s">
        <v>116</v>
      </c>
      <c r="UBO93" s="364" t="s">
        <v>116</v>
      </c>
      <c r="UBP93" s="364" t="s">
        <v>116</v>
      </c>
      <c r="UBQ93" s="364" t="s">
        <v>116</v>
      </c>
      <c r="UBR93" s="364" t="s">
        <v>116</v>
      </c>
      <c r="UBS93" s="364" t="s">
        <v>116</v>
      </c>
      <c r="UBT93" s="364" t="s">
        <v>116</v>
      </c>
      <c r="UBU93" s="364" t="s">
        <v>116</v>
      </c>
      <c r="UBV93" s="364" t="s">
        <v>116</v>
      </c>
      <c r="UBW93" s="364" t="s">
        <v>116</v>
      </c>
      <c r="UBX93" s="364" t="s">
        <v>116</v>
      </c>
      <c r="UBY93" s="364" t="s">
        <v>116</v>
      </c>
      <c r="UBZ93" s="364" t="s">
        <v>116</v>
      </c>
      <c r="UCA93" s="364" t="s">
        <v>116</v>
      </c>
      <c r="UCB93" s="364" t="s">
        <v>116</v>
      </c>
      <c r="UCC93" s="364" t="s">
        <v>116</v>
      </c>
      <c r="UCD93" s="364" t="s">
        <v>116</v>
      </c>
      <c r="UCE93" s="364" t="s">
        <v>116</v>
      </c>
      <c r="UCF93" s="364" t="s">
        <v>116</v>
      </c>
      <c r="UCG93" s="364" t="s">
        <v>116</v>
      </c>
      <c r="UCH93" s="364" t="s">
        <v>116</v>
      </c>
      <c r="UCI93" s="364" t="s">
        <v>116</v>
      </c>
      <c r="UCJ93" s="364" t="s">
        <v>116</v>
      </c>
      <c r="UCK93" s="364" t="s">
        <v>116</v>
      </c>
      <c r="UCL93" s="364" t="s">
        <v>116</v>
      </c>
      <c r="UCM93" s="364" t="s">
        <v>116</v>
      </c>
      <c r="UCN93" s="364" t="s">
        <v>116</v>
      </c>
      <c r="UCO93" s="364" t="s">
        <v>116</v>
      </c>
      <c r="UCP93" s="364" t="s">
        <v>116</v>
      </c>
      <c r="UCQ93" s="364" t="s">
        <v>116</v>
      </c>
      <c r="UCR93" s="364" t="s">
        <v>116</v>
      </c>
      <c r="UCS93" s="364" t="s">
        <v>116</v>
      </c>
      <c r="UCT93" s="364" t="s">
        <v>116</v>
      </c>
      <c r="UCU93" s="364" t="s">
        <v>116</v>
      </c>
      <c r="UCV93" s="364" t="s">
        <v>116</v>
      </c>
      <c r="UCW93" s="364" t="s">
        <v>116</v>
      </c>
      <c r="UCX93" s="364" t="s">
        <v>116</v>
      </c>
      <c r="UCY93" s="364" t="s">
        <v>116</v>
      </c>
      <c r="UCZ93" s="364" t="s">
        <v>116</v>
      </c>
      <c r="UDA93" s="364" t="s">
        <v>116</v>
      </c>
      <c r="UDB93" s="364" t="s">
        <v>116</v>
      </c>
      <c r="UDC93" s="364" t="s">
        <v>116</v>
      </c>
      <c r="UDD93" s="364" t="s">
        <v>116</v>
      </c>
      <c r="UDE93" s="364" t="s">
        <v>116</v>
      </c>
      <c r="UDF93" s="364" t="s">
        <v>116</v>
      </c>
      <c r="UDG93" s="364" t="s">
        <v>116</v>
      </c>
      <c r="UDH93" s="364" t="s">
        <v>116</v>
      </c>
      <c r="UDI93" s="364" t="s">
        <v>116</v>
      </c>
      <c r="UDJ93" s="364" t="s">
        <v>116</v>
      </c>
      <c r="UDK93" s="364" t="s">
        <v>116</v>
      </c>
      <c r="UDL93" s="364" t="s">
        <v>116</v>
      </c>
      <c r="UDM93" s="364" t="s">
        <v>116</v>
      </c>
      <c r="UDN93" s="364" t="s">
        <v>116</v>
      </c>
      <c r="UDO93" s="364" t="s">
        <v>116</v>
      </c>
      <c r="UDP93" s="364" t="s">
        <v>116</v>
      </c>
      <c r="UDQ93" s="364" t="s">
        <v>116</v>
      </c>
      <c r="UDR93" s="364" t="s">
        <v>116</v>
      </c>
      <c r="UDS93" s="364" t="s">
        <v>116</v>
      </c>
      <c r="UDT93" s="364" t="s">
        <v>116</v>
      </c>
      <c r="UDU93" s="364" t="s">
        <v>116</v>
      </c>
      <c r="UDV93" s="364" t="s">
        <v>116</v>
      </c>
      <c r="UDW93" s="364" t="s">
        <v>116</v>
      </c>
      <c r="UDX93" s="364" t="s">
        <v>116</v>
      </c>
      <c r="UDY93" s="364" t="s">
        <v>116</v>
      </c>
      <c r="UDZ93" s="364" t="s">
        <v>116</v>
      </c>
      <c r="UEA93" s="364" t="s">
        <v>116</v>
      </c>
      <c r="UEB93" s="364" t="s">
        <v>116</v>
      </c>
      <c r="UEC93" s="364" t="s">
        <v>116</v>
      </c>
      <c r="UED93" s="364" t="s">
        <v>116</v>
      </c>
      <c r="UEE93" s="364" t="s">
        <v>116</v>
      </c>
      <c r="UEF93" s="364" t="s">
        <v>116</v>
      </c>
      <c r="UEG93" s="364" t="s">
        <v>116</v>
      </c>
      <c r="UEH93" s="364" t="s">
        <v>116</v>
      </c>
      <c r="UEI93" s="364" t="s">
        <v>116</v>
      </c>
      <c r="UEJ93" s="364" t="s">
        <v>116</v>
      </c>
      <c r="UEK93" s="364" t="s">
        <v>116</v>
      </c>
      <c r="UEL93" s="364" t="s">
        <v>116</v>
      </c>
      <c r="UEM93" s="364" t="s">
        <v>116</v>
      </c>
      <c r="UEN93" s="364" t="s">
        <v>116</v>
      </c>
      <c r="UEO93" s="364" t="s">
        <v>116</v>
      </c>
      <c r="UEP93" s="364" t="s">
        <v>116</v>
      </c>
      <c r="UEQ93" s="364" t="s">
        <v>116</v>
      </c>
      <c r="UER93" s="364" t="s">
        <v>116</v>
      </c>
      <c r="UES93" s="364" t="s">
        <v>116</v>
      </c>
      <c r="UET93" s="364" t="s">
        <v>116</v>
      </c>
      <c r="UEU93" s="364" t="s">
        <v>116</v>
      </c>
      <c r="UEV93" s="364" t="s">
        <v>116</v>
      </c>
      <c r="UEW93" s="364" t="s">
        <v>116</v>
      </c>
      <c r="UEX93" s="364" t="s">
        <v>116</v>
      </c>
      <c r="UEY93" s="364" t="s">
        <v>116</v>
      </c>
      <c r="UEZ93" s="364" t="s">
        <v>116</v>
      </c>
      <c r="UFA93" s="364" t="s">
        <v>116</v>
      </c>
      <c r="UFB93" s="364" t="s">
        <v>116</v>
      </c>
      <c r="UFC93" s="364" t="s">
        <v>116</v>
      </c>
      <c r="UFD93" s="364" t="s">
        <v>116</v>
      </c>
      <c r="UFE93" s="364" t="s">
        <v>116</v>
      </c>
      <c r="UFF93" s="364" t="s">
        <v>116</v>
      </c>
      <c r="UFG93" s="364" t="s">
        <v>116</v>
      </c>
      <c r="UFH93" s="364" t="s">
        <v>116</v>
      </c>
      <c r="UFI93" s="364" t="s">
        <v>116</v>
      </c>
      <c r="UFJ93" s="364" t="s">
        <v>116</v>
      </c>
      <c r="UFK93" s="364" t="s">
        <v>116</v>
      </c>
      <c r="UFL93" s="364" t="s">
        <v>116</v>
      </c>
      <c r="UFM93" s="364" t="s">
        <v>116</v>
      </c>
      <c r="UFN93" s="364" t="s">
        <v>116</v>
      </c>
      <c r="UFO93" s="364" t="s">
        <v>116</v>
      </c>
      <c r="UFP93" s="364" t="s">
        <v>116</v>
      </c>
      <c r="UFQ93" s="364" t="s">
        <v>116</v>
      </c>
      <c r="UFR93" s="364" t="s">
        <v>116</v>
      </c>
      <c r="UFS93" s="364" t="s">
        <v>116</v>
      </c>
      <c r="UFT93" s="364" t="s">
        <v>116</v>
      </c>
      <c r="UFU93" s="364" t="s">
        <v>116</v>
      </c>
      <c r="UFV93" s="364" t="s">
        <v>116</v>
      </c>
      <c r="UFW93" s="364" t="s">
        <v>116</v>
      </c>
      <c r="UFX93" s="364" t="s">
        <v>116</v>
      </c>
      <c r="UFY93" s="364" t="s">
        <v>116</v>
      </c>
      <c r="UFZ93" s="364" t="s">
        <v>116</v>
      </c>
      <c r="UGA93" s="364" t="s">
        <v>116</v>
      </c>
      <c r="UGB93" s="364" t="s">
        <v>116</v>
      </c>
      <c r="UGC93" s="364" t="s">
        <v>116</v>
      </c>
      <c r="UGD93" s="364" t="s">
        <v>116</v>
      </c>
      <c r="UGE93" s="364" t="s">
        <v>116</v>
      </c>
      <c r="UGF93" s="364" t="s">
        <v>116</v>
      </c>
      <c r="UGG93" s="364" t="s">
        <v>116</v>
      </c>
      <c r="UGH93" s="364" t="s">
        <v>116</v>
      </c>
      <c r="UGI93" s="364" t="s">
        <v>116</v>
      </c>
      <c r="UGJ93" s="364" t="s">
        <v>116</v>
      </c>
      <c r="UGK93" s="364" t="s">
        <v>116</v>
      </c>
      <c r="UGL93" s="364" t="s">
        <v>116</v>
      </c>
      <c r="UGM93" s="364" t="s">
        <v>116</v>
      </c>
      <c r="UGN93" s="364" t="s">
        <v>116</v>
      </c>
      <c r="UGO93" s="364" t="s">
        <v>116</v>
      </c>
      <c r="UGP93" s="364" t="s">
        <v>116</v>
      </c>
      <c r="UGQ93" s="364" t="s">
        <v>116</v>
      </c>
      <c r="UGR93" s="364" t="s">
        <v>116</v>
      </c>
      <c r="UGS93" s="364" t="s">
        <v>116</v>
      </c>
      <c r="UGT93" s="364" t="s">
        <v>116</v>
      </c>
      <c r="UGU93" s="364" t="s">
        <v>116</v>
      </c>
      <c r="UGV93" s="364" t="s">
        <v>116</v>
      </c>
      <c r="UGW93" s="364" t="s">
        <v>116</v>
      </c>
      <c r="UGX93" s="364" t="s">
        <v>116</v>
      </c>
      <c r="UGY93" s="364" t="s">
        <v>116</v>
      </c>
      <c r="UGZ93" s="364" t="s">
        <v>116</v>
      </c>
      <c r="UHA93" s="364" t="s">
        <v>116</v>
      </c>
      <c r="UHB93" s="364" t="s">
        <v>116</v>
      </c>
      <c r="UHC93" s="364" t="s">
        <v>116</v>
      </c>
      <c r="UHD93" s="364" t="s">
        <v>116</v>
      </c>
      <c r="UHE93" s="364" t="s">
        <v>116</v>
      </c>
      <c r="UHF93" s="364" t="s">
        <v>116</v>
      </c>
      <c r="UHG93" s="364" t="s">
        <v>116</v>
      </c>
      <c r="UHH93" s="364" t="s">
        <v>116</v>
      </c>
      <c r="UHI93" s="364" t="s">
        <v>116</v>
      </c>
      <c r="UHJ93" s="364" t="s">
        <v>116</v>
      </c>
      <c r="UHK93" s="364" t="s">
        <v>116</v>
      </c>
      <c r="UHL93" s="364" t="s">
        <v>116</v>
      </c>
      <c r="UHM93" s="364" t="s">
        <v>116</v>
      </c>
      <c r="UHN93" s="364" t="s">
        <v>116</v>
      </c>
      <c r="UHO93" s="364" t="s">
        <v>116</v>
      </c>
      <c r="UHP93" s="364" t="s">
        <v>116</v>
      </c>
      <c r="UHQ93" s="364" t="s">
        <v>116</v>
      </c>
      <c r="UHR93" s="364" t="s">
        <v>116</v>
      </c>
      <c r="UHS93" s="364" t="s">
        <v>116</v>
      </c>
      <c r="UHT93" s="364" t="s">
        <v>116</v>
      </c>
      <c r="UHU93" s="364" t="s">
        <v>116</v>
      </c>
      <c r="UHV93" s="364" t="s">
        <v>116</v>
      </c>
      <c r="UHW93" s="364" t="s">
        <v>116</v>
      </c>
      <c r="UHX93" s="364" t="s">
        <v>116</v>
      </c>
      <c r="UHY93" s="364" t="s">
        <v>116</v>
      </c>
      <c r="UHZ93" s="364" t="s">
        <v>116</v>
      </c>
      <c r="UIA93" s="364" t="s">
        <v>116</v>
      </c>
      <c r="UIB93" s="364" t="s">
        <v>116</v>
      </c>
      <c r="UIC93" s="364" t="s">
        <v>116</v>
      </c>
      <c r="UID93" s="364" t="s">
        <v>116</v>
      </c>
      <c r="UIE93" s="364" t="s">
        <v>116</v>
      </c>
      <c r="UIF93" s="364" t="s">
        <v>116</v>
      </c>
      <c r="UIG93" s="364" t="s">
        <v>116</v>
      </c>
      <c r="UIH93" s="364" t="s">
        <v>116</v>
      </c>
      <c r="UII93" s="364" t="s">
        <v>116</v>
      </c>
      <c r="UIJ93" s="364" t="s">
        <v>116</v>
      </c>
      <c r="UIK93" s="364" t="s">
        <v>116</v>
      </c>
      <c r="UIL93" s="364" t="s">
        <v>116</v>
      </c>
      <c r="UIM93" s="364" t="s">
        <v>116</v>
      </c>
      <c r="UIN93" s="364" t="s">
        <v>116</v>
      </c>
      <c r="UIO93" s="364" t="s">
        <v>116</v>
      </c>
      <c r="UIP93" s="364" t="s">
        <v>116</v>
      </c>
      <c r="UIQ93" s="364" t="s">
        <v>116</v>
      </c>
      <c r="UIR93" s="364" t="s">
        <v>116</v>
      </c>
      <c r="UIS93" s="364" t="s">
        <v>116</v>
      </c>
      <c r="UIT93" s="364" t="s">
        <v>116</v>
      </c>
      <c r="UIU93" s="364" t="s">
        <v>116</v>
      </c>
      <c r="UIV93" s="364" t="s">
        <v>116</v>
      </c>
      <c r="UIW93" s="364" t="s">
        <v>116</v>
      </c>
      <c r="UIX93" s="364" t="s">
        <v>116</v>
      </c>
      <c r="UIY93" s="364" t="s">
        <v>116</v>
      </c>
      <c r="UIZ93" s="364" t="s">
        <v>116</v>
      </c>
      <c r="UJA93" s="364" t="s">
        <v>116</v>
      </c>
      <c r="UJB93" s="364" t="s">
        <v>116</v>
      </c>
      <c r="UJC93" s="364" t="s">
        <v>116</v>
      </c>
      <c r="UJD93" s="364" t="s">
        <v>116</v>
      </c>
      <c r="UJE93" s="364" t="s">
        <v>116</v>
      </c>
      <c r="UJF93" s="364" t="s">
        <v>116</v>
      </c>
      <c r="UJG93" s="364" t="s">
        <v>116</v>
      </c>
      <c r="UJH93" s="364" t="s">
        <v>116</v>
      </c>
      <c r="UJI93" s="364" t="s">
        <v>116</v>
      </c>
      <c r="UJJ93" s="364" t="s">
        <v>116</v>
      </c>
      <c r="UJK93" s="364" t="s">
        <v>116</v>
      </c>
      <c r="UJL93" s="364" t="s">
        <v>116</v>
      </c>
      <c r="UJM93" s="364" t="s">
        <v>116</v>
      </c>
      <c r="UJN93" s="364" t="s">
        <v>116</v>
      </c>
      <c r="UJO93" s="364" t="s">
        <v>116</v>
      </c>
      <c r="UJP93" s="364" t="s">
        <v>116</v>
      </c>
      <c r="UJQ93" s="364" t="s">
        <v>116</v>
      </c>
      <c r="UJR93" s="364" t="s">
        <v>116</v>
      </c>
      <c r="UJS93" s="364" t="s">
        <v>116</v>
      </c>
      <c r="UJT93" s="364" t="s">
        <v>116</v>
      </c>
      <c r="UJU93" s="364" t="s">
        <v>116</v>
      </c>
      <c r="UJV93" s="364" t="s">
        <v>116</v>
      </c>
      <c r="UJW93" s="364" t="s">
        <v>116</v>
      </c>
      <c r="UJX93" s="364" t="s">
        <v>116</v>
      </c>
      <c r="UJY93" s="364" t="s">
        <v>116</v>
      </c>
      <c r="UJZ93" s="364" t="s">
        <v>116</v>
      </c>
      <c r="UKA93" s="364" t="s">
        <v>116</v>
      </c>
      <c r="UKB93" s="364" t="s">
        <v>116</v>
      </c>
      <c r="UKC93" s="364" t="s">
        <v>116</v>
      </c>
      <c r="UKD93" s="364" t="s">
        <v>116</v>
      </c>
      <c r="UKE93" s="364" t="s">
        <v>116</v>
      </c>
      <c r="UKF93" s="364" t="s">
        <v>116</v>
      </c>
      <c r="UKG93" s="364" t="s">
        <v>116</v>
      </c>
      <c r="UKH93" s="364" t="s">
        <v>116</v>
      </c>
      <c r="UKI93" s="364" t="s">
        <v>116</v>
      </c>
      <c r="UKJ93" s="364" t="s">
        <v>116</v>
      </c>
      <c r="UKK93" s="364" t="s">
        <v>116</v>
      </c>
      <c r="UKL93" s="364" t="s">
        <v>116</v>
      </c>
      <c r="UKM93" s="364" t="s">
        <v>116</v>
      </c>
      <c r="UKN93" s="364" t="s">
        <v>116</v>
      </c>
      <c r="UKO93" s="364" t="s">
        <v>116</v>
      </c>
      <c r="UKP93" s="364" t="s">
        <v>116</v>
      </c>
      <c r="UKQ93" s="364" t="s">
        <v>116</v>
      </c>
      <c r="UKR93" s="364" t="s">
        <v>116</v>
      </c>
      <c r="UKS93" s="364" t="s">
        <v>116</v>
      </c>
      <c r="UKT93" s="364" t="s">
        <v>116</v>
      </c>
      <c r="UKU93" s="364" t="s">
        <v>116</v>
      </c>
      <c r="UKV93" s="364" t="s">
        <v>116</v>
      </c>
      <c r="UKW93" s="364" t="s">
        <v>116</v>
      </c>
      <c r="UKX93" s="364" t="s">
        <v>116</v>
      </c>
      <c r="UKY93" s="364" t="s">
        <v>116</v>
      </c>
      <c r="UKZ93" s="364" t="s">
        <v>116</v>
      </c>
      <c r="ULA93" s="364" t="s">
        <v>116</v>
      </c>
      <c r="ULB93" s="364" t="s">
        <v>116</v>
      </c>
      <c r="ULC93" s="364" t="s">
        <v>116</v>
      </c>
      <c r="ULD93" s="364" t="s">
        <v>116</v>
      </c>
      <c r="ULE93" s="364" t="s">
        <v>116</v>
      </c>
      <c r="ULF93" s="364" t="s">
        <v>116</v>
      </c>
      <c r="ULG93" s="364" t="s">
        <v>116</v>
      </c>
      <c r="ULH93" s="364" t="s">
        <v>116</v>
      </c>
      <c r="ULI93" s="364" t="s">
        <v>116</v>
      </c>
      <c r="ULJ93" s="364" t="s">
        <v>116</v>
      </c>
      <c r="ULK93" s="364" t="s">
        <v>116</v>
      </c>
      <c r="ULL93" s="364" t="s">
        <v>116</v>
      </c>
      <c r="ULM93" s="364" t="s">
        <v>116</v>
      </c>
      <c r="ULN93" s="364" t="s">
        <v>116</v>
      </c>
      <c r="ULO93" s="364" t="s">
        <v>116</v>
      </c>
      <c r="ULP93" s="364" t="s">
        <v>116</v>
      </c>
      <c r="ULQ93" s="364" t="s">
        <v>116</v>
      </c>
      <c r="ULR93" s="364" t="s">
        <v>116</v>
      </c>
      <c r="ULS93" s="364" t="s">
        <v>116</v>
      </c>
      <c r="ULT93" s="364" t="s">
        <v>116</v>
      </c>
      <c r="ULU93" s="364" t="s">
        <v>116</v>
      </c>
      <c r="ULV93" s="364" t="s">
        <v>116</v>
      </c>
      <c r="ULW93" s="364" t="s">
        <v>116</v>
      </c>
      <c r="ULX93" s="364" t="s">
        <v>116</v>
      </c>
      <c r="ULY93" s="364" t="s">
        <v>116</v>
      </c>
      <c r="ULZ93" s="364" t="s">
        <v>116</v>
      </c>
      <c r="UMA93" s="364" t="s">
        <v>116</v>
      </c>
      <c r="UMB93" s="364" t="s">
        <v>116</v>
      </c>
      <c r="UMC93" s="364" t="s">
        <v>116</v>
      </c>
      <c r="UMD93" s="364" t="s">
        <v>116</v>
      </c>
      <c r="UME93" s="364" t="s">
        <v>116</v>
      </c>
      <c r="UMF93" s="364" t="s">
        <v>116</v>
      </c>
      <c r="UMG93" s="364" t="s">
        <v>116</v>
      </c>
      <c r="UMH93" s="364" t="s">
        <v>116</v>
      </c>
      <c r="UMI93" s="364" t="s">
        <v>116</v>
      </c>
      <c r="UMJ93" s="364" t="s">
        <v>116</v>
      </c>
      <c r="UMK93" s="364" t="s">
        <v>116</v>
      </c>
      <c r="UML93" s="364" t="s">
        <v>116</v>
      </c>
      <c r="UMM93" s="364" t="s">
        <v>116</v>
      </c>
      <c r="UMN93" s="364" t="s">
        <v>116</v>
      </c>
      <c r="UMO93" s="364" t="s">
        <v>116</v>
      </c>
      <c r="UMP93" s="364" t="s">
        <v>116</v>
      </c>
      <c r="UMQ93" s="364" t="s">
        <v>116</v>
      </c>
      <c r="UMR93" s="364" t="s">
        <v>116</v>
      </c>
      <c r="UMS93" s="364" t="s">
        <v>116</v>
      </c>
      <c r="UMT93" s="364" t="s">
        <v>116</v>
      </c>
      <c r="UMU93" s="364" t="s">
        <v>116</v>
      </c>
      <c r="UMV93" s="364" t="s">
        <v>116</v>
      </c>
      <c r="UMW93" s="364" t="s">
        <v>116</v>
      </c>
      <c r="UMX93" s="364" t="s">
        <v>116</v>
      </c>
      <c r="UMY93" s="364" t="s">
        <v>116</v>
      </c>
      <c r="UMZ93" s="364" t="s">
        <v>116</v>
      </c>
      <c r="UNA93" s="364" t="s">
        <v>116</v>
      </c>
      <c r="UNB93" s="364" t="s">
        <v>116</v>
      </c>
      <c r="UNC93" s="364" t="s">
        <v>116</v>
      </c>
      <c r="UND93" s="364" t="s">
        <v>116</v>
      </c>
      <c r="UNE93" s="364" t="s">
        <v>116</v>
      </c>
      <c r="UNF93" s="364" t="s">
        <v>116</v>
      </c>
      <c r="UNG93" s="364" t="s">
        <v>116</v>
      </c>
      <c r="UNH93" s="364" t="s">
        <v>116</v>
      </c>
      <c r="UNI93" s="364" t="s">
        <v>116</v>
      </c>
      <c r="UNJ93" s="364" t="s">
        <v>116</v>
      </c>
      <c r="UNK93" s="364" t="s">
        <v>116</v>
      </c>
      <c r="UNL93" s="364" t="s">
        <v>116</v>
      </c>
      <c r="UNM93" s="364" t="s">
        <v>116</v>
      </c>
      <c r="UNN93" s="364" t="s">
        <v>116</v>
      </c>
      <c r="UNO93" s="364" t="s">
        <v>116</v>
      </c>
      <c r="UNP93" s="364" t="s">
        <v>116</v>
      </c>
      <c r="UNQ93" s="364" t="s">
        <v>116</v>
      </c>
      <c r="UNR93" s="364" t="s">
        <v>116</v>
      </c>
      <c r="UNS93" s="364" t="s">
        <v>116</v>
      </c>
      <c r="UNT93" s="364" t="s">
        <v>116</v>
      </c>
      <c r="UNU93" s="364" t="s">
        <v>116</v>
      </c>
      <c r="UNV93" s="364" t="s">
        <v>116</v>
      </c>
      <c r="UNW93" s="364" t="s">
        <v>116</v>
      </c>
      <c r="UNX93" s="364" t="s">
        <v>116</v>
      </c>
      <c r="UNY93" s="364" t="s">
        <v>116</v>
      </c>
      <c r="UNZ93" s="364" t="s">
        <v>116</v>
      </c>
      <c r="UOA93" s="364" t="s">
        <v>116</v>
      </c>
      <c r="UOB93" s="364" t="s">
        <v>116</v>
      </c>
      <c r="UOC93" s="364" t="s">
        <v>116</v>
      </c>
      <c r="UOD93" s="364" t="s">
        <v>116</v>
      </c>
      <c r="UOE93" s="364" t="s">
        <v>116</v>
      </c>
      <c r="UOF93" s="364" t="s">
        <v>116</v>
      </c>
      <c r="UOG93" s="364" t="s">
        <v>116</v>
      </c>
      <c r="UOH93" s="364" t="s">
        <v>116</v>
      </c>
      <c r="UOI93" s="364" t="s">
        <v>116</v>
      </c>
      <c r="UOJ93" s="364" t="s">
        <v>116</v>
      </c>
      <c r="UOK93" s="364" t="s">
        <v>116</v>
      </c>
      <c r="UOL93" s="364" t="s">
        <v>116</v>
      </c>
      <c r="UOM93" s="364" t="s">
        <v>116</v>
      </c>
      <c r="UON93" s="364" t="s">
        <v>116</v>
      </c>
      <c r="UOO93" s="364" t="s">
        <v>116</v>
      </c>
      <c r="UOP93" s="364" t="s">
        <v>116</v>
      </c>
      <c r="UOQ93" s="364" t="s">
        <v>116</v>
      </c>
      <c r="UOR93" s="364" t="s">
        <v>116</v>
      </c>
      <c r="UOS93" s="364" t="s">
        <v>116</v>
      </c>
      <c r="UOT93" s="364" t="s">
        <v>116</v>
      </c>
      <c r="UOU93" s="364" t="s">
        <v>116</v>
      </c>
      <c r="UOV93" s="364" t="s">
        <v>116</v>
      </c>
      <c r="UOW93" s="364" t="s">
        <v>116</v>
      </c>
      <c r="UOX93" s="364" t="s">
        <v>116</v>
      </c>
      <c r="UOY93" s="364" t="s">
        <v>116</v>
      </c>
      <c r="UOZ93" s="364" t="s">
        <v>116</v>
      </c>
      <c r="UPA93" s="364" t="s">
        <v>116</v>
      </c>
      <c r="UPB93" s="364" t="s">
        <v>116</v>
      </c>
      <c r="UPC93" s="364" t="s">
        <v>116</v>
      </c>
      <c r="UPD93" s="364" t="s">
        <v>116</v>
      </c>
      <c r="UPE93" s="364" t="s">
        <v>116</v>
      </c>
      <c r="UPF93" s="364" t="s">
        <v>116</v>
      </c>
      <c r="UPG93" s="364" t="s">
        <v>116</v>
      </c>
      <c r="UPH93" s="364" t="s">
        <v>116</v>
      </c>
      <c r="UPI93" s="364" t="s">
        <v>116</v>
      </c>
      <c r="UPJ93" s="364" t="s">
        <v>116</v>
      </c>
      <c r="UPK93" s="364" t="s">
        <v>116</v>
      </c>
      <c r="UPL93" s="364" t="s">
        <v>116</v>
      </c>
      <c r="UPM93" s="364" t="s">
        <v>116</v>
      </c>
      <c r="UPN93" s="364" t="s">
        <v>116</v>
      </c>
      <c r="UPO93" s="364" t="s">
        <v>116</v>
      </c>
      <c r="UPP93" s="364" t="s">
        <v>116</v>
      </c>
      <c r="UPQ93" s="364" t="s">
        <v>116</v>
      </c>
      <c r="UPR93" s="364" t="s">
        <v>116</v>
      </c>
      <c r="UPS93" s="364" t="s">
        <v>116</v>
      </c>
      <c r="UPT93" s="364" t="s">
        <v>116</v>
      </c>
      <c r="UPU93" s="364" t="s">
        <v>116</v>
      </c>
      <c r="UPV93" s="364" t="s">
        <v>116</v>
      </c>
      <c r="UPW93" s="364" t="s">
        <v>116</v>
      </c>
      <c r="UPX93" s="364" t="s">
        <v>116</v>
      </c>
      <c r="UPY93" s="364" t="s">
        <v>116</v>
      </c>
      <c r="UPZ93" s="364" t="s">
        <v>116</v>
      </c>
      <c r="UQA93" s="364" t="s">
        <v>116</v>
      </c>
      <c r="UQB93" s="364" t="s">
        <v>116</v>
      </c>
      <c r="UQC93" s="364" t="s">
        <v>116</v>
      </c>
      <c r="UQD93" s="364" t="s">
        <v>116</v>
      </c>
      <c r="UQE93" s="364" t="s">
        <v>116</v>
      </c>
      <c r="UQF93" s="364" t="s">
        <v>116</v>
      </c>
      <c r="UQG93" s="364" t="s">
        <v>116</v>
      </c>
      <c r="UQH93" s="364" t="s">
        <v>116</v>
      </c>
      <c r="UQI93" s="364" t="s">
        <v>116</v>
      </c>
      <c r="UQJ93" s="364" t="s">
        <v>116</v>
      </c>
      <c r="UQK93" s="364" t="s">
        <v>116</v>
      </c>
      <c r="UQL93" s="364" t="s">
        <v>116</v>
      </c>
      <c r="UQM93" s="364" t="s">
        <v>116</v>
      </c>
      <c r="UQN93" s="364" t="s">
        <v>116</v>
      </c>
      <c r="UQO93" s="364" t="s">
        <v>116</v>
      </c>
      <c r="UQP93" s="364" t="s">
        <v>116</v>
      </c>
      <c r="UQQ93" s="364" t="s">
        <v>116</v>
      </c>
      <c r="UQR93" s="364" t="s">
        <v>116</v>
      </c>
      <c r="UQS93" s="364" t="s">
        <v>116</v>
      </c>
      <c r="UQT93" s="364" t="s">
        <v>116</v>
      </c>
      <c r="UQU93" s="364" t="s">
        <v>116</v>
      </c>
      <c r="UQV93" s="364" t="s">
        <v>116</v>
      </c>
      <c r="UQW93" s="364" t="s">
        <v>116</v>
      </c>
      <c r="UQX93" s="364" t="s">
        <v>116</v>
      </c>
      <c r="UQY93" s="364" t="s">
        <v>116</v>
      </c>
      <c r="UQZ93" s="364" t="s">
        <v>116</v>
      </c>
      <c r="URA93" s="364" t="s">
        <v>116</v>
      </c>
      <c r="URB93" s="364" t="s">
        <v>116</v>
      </c>
      <c r="URC93" s="364" t="s">
        <v>116</v>
      </c>
      <c r="URD93" s="364" t="s">
        <v>116</v>
      </c>
      <c r="URE93" s="364" t="s">
        <v>116</v>
      </c>
      <c r="URF93" s="364" t="s">
        <v>116</v>
      </c>
      <c r="URG93" s="364" t="s">
        <v>116</v>
      </c>
      <c r="URH93" s="364" t="s">
        <v>116</v>
      </c>
      <c r="URI93" s="364" t="s">
        <v>116</v>
      </c>
      <c r="URJ93" s="364" t="s">
        <v>116</v>
      </c>
      <c r="URK93" s="364" t="s">
        <v>116</v>
      </c>
      <c r="URL93" s="364" t="s">
        <v>116</v>
      </c>
      <c r="URM93" s="364" t="s">
        <v>116</v>
      </c>
      <c r="URN93" s="364" t="s">
        <v>116</v>
      </c>
      <c r="URO93" s="364" t="s">
        <v>116</v>
      </c>
      <c r="URP93" s="364" t="s">
        <v>116</v>
      </c>
      <c r="URQ93" s="364" t="s">
        <v>116</v>
      </c>
      <c r="URR93" s="364" t="s">
        <v>116</v>
      </c>
      <c r="URS93" s="364" t="s">
        <v>116</v>
      </c>
      <c r="URT93" s="364" t="s">
        <v>116</v>
      </c>
      <c r="URU93" s="364" t="s">
        <v>116</v>
      </c>
      <c r="URV93" s="364" t="s">
        <v>116</v>
      </c>
      <c r="URW93" s="364" t="s">
        <v>116</v>
      </c>
      <c r="URX93" s="364" t="s">
        <v>116</v>
      </c>
      <c r="URY93" s="364" t="s">
        <v>116</v>
      </c>
      <c r="URZ93" s="364" t="s">
        <v>116</v>
      </c>
      <c r="USA93" s="364" t="s">
        <v>116</v>
      </c>
      <c r="USB93" s="364" t="s">
        <v>116</v>
      </c>
      <c r="USC93" s="364" t="s">
        <v>116</v>
      </c>
      <c r="USD93" s="364" t="s">
        <v>116</v>
      </c>
      <c r="USE93" s="364" t="s">
        <v>116</v>
      </c>
      <c r="USF93" s="364" t="s">
        <v>116</v>
      </c>
      <c r="USG93" s="364" t="s">
        <v>116</v>
      </c>
      <c r="USH93" s="364" t="s">
        <v>116</v>
      </c>
      <c r="USI93" s="364" t="s">
        <v>116</v>
      </c>
      <c r="USJ93" s="364" t="s">
        <v>116</v>
      </c>
      <c r="USK93" s="364" t="s">
        <v>116</v>
      </c>
      <c r="USL93" s="364" t="s">
        <v>116</v>
      </c>
      <c r="USM93" s="364" t="s">
        <v>116</v>
      </c>
      <c r="USN93" s="364" t="s">
        <v>116</v>
      </c>
      <c r="USO93" s="364" t="s">
        <v>116</v>
      </c>
      <c r="USP93" s="364" t="s">
        <v>116</v>
      </c>
      <c r="USQ93" s="364" t="s">
        <v>116</v>
      </c>
      <c r="USR93" s="364" t="s">
        <v>116</v>
      </c>
      <c r="USS93" s="364" t="s">
        <v>116</v>
      </c>
      <c r="UST93" s="364" t="s">
        <v>116</v>
      </c>
      <c r="USU93" s="364" t="s">
        <v>116</v>
      </c>
      <c r="USV93" s="364" t="s">
        <v>116</v>
      </c>
      <c r="USW93" s="364" t="s">
        <v>116</v>
      </c>
      <c r="USX93" s="364" t="s">
        <v>116</v>
      </c>
      <c r="USY93" s="364" t="s">
        <v>116</v>
      </c>
      <c r="USZ93" s="364" t="s">
        <v>116</v>
      </c>
      <c r="UTA93" s="364" t="s">
        <v>116</v>
      </c>
      <c r="UTB93" s="364" t="s">
        <v>116</v>
      </c>
      <c r="UTC93" s="364" t="s">
        <v>116</v>
      </c>
      <c r="UTD93" s="364" t="s">
        <v>116</v>
      </c>
      <c r="UTE93" s="364" t="s">
        <v>116</v>
      </c>
      <c r="UTF93" s="364" t="s">
        <v>116</v>
      </c>
      <c r="UTG93" s="364" t="s">
        <v>116</v>
      </c>
      <c r="UTH93" s="364" t="s">
        <v>116</v>
      </c>
      <c r="UTI93" s="364" t="s">
        <v>116</v>
      </c>
      <c r="UTJ93" s="364" t="s">
        <v>116</v>
      </c>
      <c r="UTK93" s="364" t="s">
        <v>116</v>
      </c>
      <c r="UTL93" s="364" t="s">
        <v>116</v>
      </c>
      <c r="UTM93" s="364" t="s">
        <v>116</v>
      </c>
      <c r="UTN93" s="364" t="s">
        <v>116</v>
      </c>
      <c r="UTO93" s="364" t="s">
        <v>116</v>
      </c>
      <c r="UTP93" s="364" t="s">
        <v>116</v>
      </c>
      <c r="UTQ93" s="364" t="s">
        <v>116</v>
      </c>
      <c r="UTR93" s="364" t="s">
        <v>116</v>
      </c>
      <c r="UTS93" s="364" t="s">
        <v>116</v>
      </c>
      <c r="UTT93" s="364" t="s">
        <v>116</v>
      </c>
      <c r="UTU93" s="364" t="s">
        <v>116</v>
      </c>
      <c r="UTV93" s="364" t="s">
        <v>116</v>
      </c>
      <c r="UTW93" s="364" t="s">
        <v>116</v>
      </c>
      <c r="UTX93" s="364" t="s">
        <v>116</v>
      </c>
      <c r="UTY93" s="364" t="s">
        <v>116</v>
      </c>
      <c r="UTZ93" s="364" t="s">
        <v>116</v>
      </c>
      <c r="UUA93" s="364" t="s">
        <v>116</v>
      </c>
      <c r="UUB93" s="364" t="s">
        <v>116</v>
      </c>
      <c r="UUC93" s="364" t="s">
        <v>116</v>
      </c>
      <c r="UUD93" s="364" t="s">
        <v>116</v>
      </c>
      <c r="UUE93" s="364" t="s">
        <v>116</v>
      </c>
      <c r="UUF93" s="364" t="s">
        <v>116</v>
      </c>
      <c r="UUG93" s="364" t="s">
        <v>116</v>
      </c>
      <c r="UUH93" s="364" t="s">
        <v>116</v>
      </c>
      <c r="UUI93" s="364" t="s">
        <v>116</v>
      </c>
      <c r="UUJ93" s="364" t="s">
        <v>116</v>
      </c>
      <c r="UUK93" s="364" t="s">
        <v>116</v>
      </c>
      <c r="UUL93" s="364" t="s">
        <v>116</v>
      </c>
      <c r="UUM93" s="364" t="s">
        <v>116</v>
      </c>
      <c r="UUN93" s="364" t="s">
        <v>116</v>
      </c>
      <c r="UUO93" s="364" t="s">
        <v>116</v>
      </c>
      <c r="UUP93" s="364" t="s">
        <v>116</v>
      </c>
      <c r="UUQ93" s="364" t="s">
        <v>116</v>
      </c>
      <c r="UUR93" s="364" t="s">
        <v>116</v>
      </c>
      <c r="UUS93" s="364" t="s">
        <v>116</v>
      </c>
      <c r="UUT93" s="364" t="s">
        <v>116</v>
      </c>
      <c r="UUU93" s="364" t="s">
        <v>116</v>
      </c>
      <c r="UUV93" s="364" t="s">
        <v>116</v>
      </c>
      <c r="UUW93" s="364" t="s">
        <v>116</v>
      </c>
      <c r="UUX93" s="364" t="s">
        <v>116</v>
      </c>
      <c r="UUY93" s="364" t="s">
        <v>116</v>
      </c>
      <c r="UUZ93" s="364" t="s">
        <v>116</v>
      </c>
      <c r="UVA93" s="364" t="s">
        <v>116</v>
      </c>
      <c r="UVB93" s="364" t="s">
        <v>116</v>
      </c>
      <c r="UVC93" s="364" t="s">
        <v>116</v>
      </c>
      <c r="UVD93" s="364" t="s">
        <v>116</v>
      </c>
      <c r="UVE93" s="364" t="s">
        <v>116</v>
      </c>
      <c r="UVF93" s="364" t="s">
        <v>116</v>
      </c>
      <c r="UVG93" s="364" t="s">
        <v>116</v>
      </c>
      <c r="UVH93" s="364" t="s">
        <v>116</v>
      </c>
      <c r="UVI93" s="364" t="s">
        <v>116</v>
      </c>
      <c r="UVJ93" s="364" t="s">
        <v>116</v>
      </c>
      <c r="UVK93" s="364" t="s">
        <v>116</v>
      </c>
      <c r="UVL93" s="364" t="s">
        <v>116</v>
      </c>
      <c r="UVM93" s="364" t="s">
        <v>116</v>
      </c>
      <c r="UVN93" s="364" t="s">
        <v>116</v>
      </c>
      <c r="UVO93" s="364" t="s">
        <v>116</v>
      </c>
      <c r="UVP93" s="364" t="s">
        <v>116</v>
      </c>
      <c r="UVQ93" s="364" t="s">
        <v>116</v>
      </c>
      <c r="UVR93" s="364" t="s">
        <v>116</v>
      </c>
      <c r="UVS93" s="364" t="s">
        <v>116</v>
      </c>
      <c r="UVT93" s="364" t="s">
        <v>116</v>
      </c>
      <c r="UVU93" s="364" t="s">
        <v>116</v>
      </c>
      <c r="UVV93" s="364" t="s">
        <v>116</v>
      </c>
      <c r="UVW93" s="364" t="s">
        <v>116</v>
      </c>
      <c r="UVX93" s="364" t="s">
        <v>116</v>
      </c>
      <c r="UVY93" s="364" t="s">
        <v>116</v>
      </c>
      <c r="UVZ93" s="364" t="s">
        <v>116</v>
      </c>
      <c r="UWA93" s="364" t="s">
        <v>116</v>
      </c>
      <c r="UWB93" s="364" t="s">
        <v>116</v>
      </c>
      <c r="UWC93" s="364" t="s">
        <v>116</v>
      </c>
      <c r="UWD93" s="364" t="s">
        <v>116</v>
      </c>
      <c r="UWE93" s="364" t="s">
        <v>116</v>
      </c>
      <c r="UWF93" s="364" t="s">
        <v>116</v>
      </c>
      <c r="UWG93" s="364" t="s">
        <v>116</v>
      </c>
      <c r="UWH93" s="364" t="s">
        <v>116</v>
      </c>
      <c r="UWI93" s="364" t="s">
        <v>116</v>
      </c>
      <c r="UWJ93" s="364" t="s">
        <v>116</v>
      </c>
      <c r="UWK93" s="364" t="s">
        <v>116</v>
      </c>
      <c r="UWL93" s="364" t="s">
        <v>116</v>
      </c>
      <c r="UWM93" s="364" t="s">
        <v>116</v>
      </c>
      <c r="UWN93" s="364" t="s">
        <v>116</v>
      </c>
      <c r="UWO93" s="364" t="s">
        <v>116</v>
      </c>
      <c r="UWP93" s="364" t="s">
        <v>116</v>
      </c>
      <c r="UWQ93" s="364" t="s">
        <v>116</v>
      </c>
      <c r="UWR93" s="364" t="s">
        <v>116</v>
      </c>
      <c r="UWS93" s="364" t="s">
        <v>116</v>
      </c>
      <c r="UWT93" s="364" t="s">
        <v>116</v>
      </c>
      <c r="UWU93" s="364" t="s">
        <v>116</v>
      </c>
      <c r="UWV93" s="364" t="s">
        <v>116</v>
      </c>
      <c r="UWW93" s="364" t="s">
        <v>116</v>
      </c>
      <c r="UWX93" s="364" t="s">
        <v>116</v>
      </c>
      <c r="UWY93" s="364" t="s">
        <v>116</v>
      </c>
      <c r="UWZ93" s="364" t="s">
        <v>116</v>
      </c>
      <c r="UXA93" s="364" t="s">
        <v>116</v>
      </c>
      <c r="UXB93" s="364" t="s">
        <v>116</v>
      </c>
      <c r="UXC93" s="364" t="s">
        <v>116</v>
      </c>
      <c r="UXD93" s="364" t="s">
        <v>116</v>
      </c>
      <c r="UXE93" s="364" t="s">
        <v>116</v>
      </c>
      <c r="UXF93" s="364" t="s">
        <v>116</v>
      </c>
      <c r="UXG93" s="364" t="s">
        <v>116</v>
      </c>
      <c r="UXH93" s="364" t="s">
        <v>116</v>
      </c>
      <c r="UXI93" s="364" t="s">
        <v>116</v>
      </c>
      <c r="UXJ93" s="364" t="s">
        <v>116</v>
      </c>
      <c r="UXK93" s="364" t="s">
        <v>116</v>
      </c>
      <c r="UXL93" s="364" t="s">
        <v>116</v>
      </c>
      <c r="UXM93" s="364" t="s">
        <v>116</v>
      </c>
      <c r="UXN93" s="364" t="s">
        <v>116</v>
      </c>
      <c r="UXO93" s="364" t="s">
        <v>116</v>
      </c>
      <c r="UXP93" s="364" t="s">
        <v>116</v>
      </c>
      <c r="UXQ93" s="364" t="s">
        <v>116</v>
      </c>
      <c r="UXR93" s="364" t="s">
        <v>116</v>
      </c>
      <c r="UXS93" s="364" t="s">
        <v>116</v>
      </c>
      <c r="UXT93" s="364" t="s">
        <v>116</v>
      </c>
      <c r="UXU93" s="364" t="s">
        <v>116</v>
      </c>
      <c r="UXV93" s="364" t="s">
        <v>116</v>
      </c>
      <c r="UXW93" s="364" t="s">
        <v>116</v>
      </c>
      <c r="UXX93" s="364" t="s">
        <v>116</v>
      </c>
      <c r="UXY93" s="364" t="s">
        <v>116</v>
      </c>
      <c r="UXZ93" s="364" t="s">
        <v>116</v>
      </c>
      <c r="UYA93" s="364" t="s">
        <v>116</v>
      </c>
      <c r="UYB93" s="364" t="s">
        <v>116</v>
      </c>
      <c r="UYC93" s="364" t="s">
        <v>116</v>
      </c>
      <c r="UYD93" s="364" t="s">
        <v>116</v>
      </c>
      <c r="UYE93" s="364" t="s">
        <v>116</v>
      </c>
      <c r="UYF93" s="364" t="s">
        <v>116</v>
      </c>
      <c r="UYG93" s="364" t="s">
        <v>116</v>
      </c>
      <c r="UYH93" s="364" t="s">
        <v>116</v>
      </c>
      <c r="UYI93" s="364" t="s">
        <v>116</v>
      </c>
      <c r="UYJ93" s="364" t="s">
        <v>116</v>
      </c>
      <c r="UYK93" s="364" t="s">
        <v>116</v>
      </c>
      <c r="UYL93" s="364" t="s">
        <v>116</v>
      </c>
      <c r="UYM93" s="364" t="s">
        <v>116</v>
      </c>
      <c r="UYN93" s="364" t="s">
        <v>116</v>
      </c>
      <c r="UYO93" s="364" t="s">
        <v>116</v>
      </c>
      <c r="UYP93" s="364" t="s">
        <v>116</v>
      </c>
      <c r="UYQ93" s="364" t="s">
        <v>116</v>
      </c>
      <c r="UYR93" s="364" t="s">
        <v>116</v>
      </c>
      <c r="UYS93" s="364" t="s">
        <v>116</v>
      </c>
      <c r="UYT93" s="364" t="s">
        <v>116</v>
      </c>
      <c r="UYU93" s="364" t="s">
        <v>116</v>
      </c>
      <c r="UYV93" s="364" t="s">
        <v>116</v>
      </c>
      <c r="UYW93" s="364" t="s">
        <v>116</v>
      </c>
      <c r="UYX93" s="364" t="s">
        <v>116</v>
      </c>
      <c r="UYY93" s="364" t="s">
        <v>116</v>
      </c>
      <c r="UYZ93" s="364" t="s">
        <v>116</v>
      </c>
      <c r="UZA93" s="364" t="s">
        <v>116</v>
      </c>
      <c r="UZB93" s="364" t="s">
        <v>116</v>
      </c>
      <c r="UZC93" s="364" t="s">
        <v>116</v>
      </c>
      <c r="UZD93" s="364" t="s">
        <v>116</v>
      </c>
      <c r="UZE93" s="364" t="s">
        <v>116</v>
      </c>
      <c r="UZF93" s="364" t="s">
        <v>116</v>
      </c>
      <c r="UZG93" s="364" t="s">
        <v>116</v>
      </c>
      <c r="UZH93" s="364" t="s">
        <v>116</v>
      </c>
      <c r="UZI93" s="364" t="s">
        <v>116</v>
      </c>
      <c r="UZJ93" s="364" t="s">
        <v>116</v>
      </c>
      <c r="UZK93" s="364" t="s">
        <v>116</v>
      </c>
      <c r="UZL93" s="364" t="s">
        <v>116</v>
      </c>
      <c r="UZM93" s="364" t="s">
        <v>116</v>
      </c>
      <c r="UZN93" s="364" t="s">
        <v>116</v>
      </c>
      <c r="UZO93" s="364" t="s">
        <v>116</v>
      </c>
      <c r="UZP93" s="364" t="s">
        <v>116</v>
      </c>
      <c r="UZQ93" s="364" t="s">
        <v>116</v>
      </c>
      <c r="UZR93" s="364" t="s">
        <v>116</v>
      </c>
      <c r="UZS93" s="364" t="s">
        <v>116</v>
      </c>
      <c r="UZT93" s="364" t="s">
        <v>116</v>
      </c>
      <c r="UZU93" s="364" t="s">
        <v>116</v>
      </c>
      <c r="UZV93" s="364" t="s">
        <v>116</v>
      </c>
      <c r="UZW93" s="364" t="s">
        <v>116</v>
      </c>
      <c r="UZX93" s="364" t="s">
        <v>116</v>
      </c>
      <c r="UZY93" s="364" t="s">
        <v>116</v>
      </c>
      <c r="UZZ93" s="364" t="s">
        <v>116</v>
      </c>
      <c r="VAA93" s="364" t="s">
        <v>116</v>
      </c>
      <c r="VAB93" s="364" t="s">
        <v>116</v>
      </c>
      <c r="VAC93" s="364" t="s">
        <v>116</v>
      </c>
      <c r="VAD93" s="364" t="s">
        <v>116</v>
      </c>
      <c r="VAE93" s="364" t="s">
        <v>116</v>
      </c>
      <c r="VAF93" s="364" t="s">
        <v>116</v>
      </c>
      <c r="VAG93" s="364" t="s">
        <v>116</v>
      </c>
      <c r="VAH93" s="364" t="s">
        <v>116</v>
      </c>
      <c r="VAI93" s="364" t="s">
        <v>116</v>
      </c>
      <c r="VAJ93" s="364" t="s">
        <v>116</v>
      </c>
      <c r="VAK93" s="364" t="s">
        <v>116</v>
      </c>
      <c r="VAL93" s="364" t="s">
        <v>116</v>
      </c>
      <c r="VAM93" s="364" t="s">
        <v>116</v>
      </c>
      <c r="VAN93" s="364" t="s">
        <v>116</v>
      </c>
      <c r="VAO93" s="364" t="s">
        <v>116</v>
      </c>
      <c r="VAP93" s="364" t="s">
        <v>116</v>
      </c>
      <c r="VAQ93" s="364" t="s">
        <v>116</v>
      </c>
      <c r="VAR93" s="364" t="s">
        <v>116</v>
      </c>
      <c r="VAS93" s="364" t="s">
        <v>116</v>
      </c>
      <c r="VAT93" s="364" t="s">
        <v>116</v>
      </c>
      <c r="VAU93" s="364" t="s">
        <v>116</v>
      </c>
      <c r="VAV93" s="364" t="s">
        <v>116</v>
      </c>
      <c r="VAW93" s="364" t="s">
        <v>116</v>
      </c>
      <c r="VAX93" s="364" t="s">
        <v>116</v>
      </c>
      <c r="VAY93" s="364" t="s">
        <v>116</v>
      </c>
      <c r="VAZ93" s="364" t="s">
        <v>116</v>
      </c>
      <c r="VBA93" s="364" t="s">
        <v>116</v>
      </c>
      <c r="VBB93" s="364" t="s">
        <v>116</v>
      </c>
      <c r="VBC93" s="364" t="s">
        <v>116</v>
      </c>
      <c r="VBD93" s="364" t="s">
        <v>116</v>
      </c>
      <c r="VBE93" s="364" t="s">
        <v>116</v>
      </c>
      <c r="VBF93" s="364" t="s">
        <v>116</v>
      </c>
      <c r="VBG93" s="364" t="s">
        <v>116</v>
      </c>
      <c r="VBH93" s="364" t="s">
        <v>116</v>
      </c>
      <c r="VBI93" s="364" t="s">
        <v>116</v>
      </c>
      <c r="VBJ93" s="364" t="s">
        <v>116</v>
      </c>
      <c r="VBK93" s="364" t="s">
        <v>116</v>
      </c>
      <c r="VBL93" s="364" t="s">
        <v>116</v>
      </c>
      <c r="VBM93" s="364" t="s">
        <v>116</v>
      </c>
      <c r="VBN93" s="364" t="s">
        <v>116</v>
      </c>
      <c r="VBO93" s="364" t="s">
        <v>116</v>
      </c>
      <c r="VBP93" s="364" t="s">
        <v>116</v>
      </c>
      <c r="VBQ93" s="364" t="s">
        <v>116</v>
      </c>
      <c r="VBR93" s="364" t="s">
        <v>116</v>
      </c>
      <c r="VBS93" s="364" t="s">
        <v>116</v>
      </c>
      <c r="VBT93" s="364" t="s">
        <v>116</v>
      </c>
      <c r="VBU93" s="364" t="s">
        <v>116</v>
      </c>
      <c r="VBV93" s="364" t="s">
        <v>116</v>
      </c>
      <c r="VBW93" s="364" t="s">
        <v>116</v>
      </c>
      <c r="VBX93" s="364" t="s">
        <v>116</v>
      </c>
      <c r="VBY93" s="364" t="s">
        <v>116</v>
      </c>
      <c r="VBZ93" s="364" t="s">
        <v>116</v>
      </c>
      <c r="VCA93" s="364" t="s">
        <v>116</v>
      </c>
      <c r="VCB93" s="364" t="s">
        <v>116</v>
      </c>
      <c r="VCC93" s="364" t="s">
        <v>116</v>
      </c>
      <c r="VCD93" s="364" t="s">
        <v>116</v>
      </c>
      <c r="VCE93" s="364" t="s">
        <v>116</v>
      </c>
      <c r="VCF93" s="364" t="s">
        <v>116</v>
      </c>
      <c r="VCG93" s="364" t="s">
        <v>116</v>
      </c>
      <c r="VCH93" s="364" t="s">
        <v>116</v>
      </c>
      <c r="VCI93" s="364" t="s">
        <v>116</v>
      </c>
      <c r="VCJ93" s="364" t="s">
        <v>116</v>
      </c>
      <c r="VCK93" s="364" t="s">
        <v>116</v>
      </c>
      <c r="VCL93" s="364" t="s">
        <v>116</v>
      </c>
      <c r="VCM93" s="364" t="s">
        <v>116</v>
      </c>
      <c r="VCN93" s="364" t="s">
        <v>116</v>
      </c>
      <c r="VCO93" s="364" t="s">
        <v>116</v>
      </c>
      <c r="VCP93" s="364" t="s">
        <v>116</v>
      </c>
      <c r="VCQ93" s="364" t="s">
        <v>116</v>
      </c>
      <c r="VCR93" s="364" t="s">
        <v>116</v>
      </c>
      <c r="VCS93" s="364" t="s">
        <v>116</v>
      </c>
      <c r="VCT93" s="364" t="s">
        <v>116</v>
      </c>
      <c r="VCU93" s="364" t="s">
        <v>116</v>
      </c>
      <c r="VCV93" s="364" t="s">
        <v>116</v>
      </c>
      <c r="VCW93" s="364" t="s">
        <v>116</v>
      </c>
      <c r="VCX93" s="364" t="s">
        <v>116</v>
      </c>
      <c r="VCY93" s="364" t="s">
        <v>116</v>
      </c>
      <c r="VCZ93" s="364" t="s">
        <v>116</v>
      </c>
      <c r="VDA93" s="364" t="s">
        <v>116</v>
      </c>
      <c r="VDB93" s="364" t="s">
        <v>116</v>
      </c>
      <c r="VDC93" s="364" t="s">
        <v>116</v>
      </c>
      <c r="VDD93" s="364" t="s">
        <v>116</v>
      </c>
      <c r="VDE93" s="364" t="s">
        <v>116</v>
      </c>
      <c r="VDF93" s="364" t="s">
        <v>116</v>
      </c>
      <c r="VDG93" s="364" t="s">
        <v>116</v>
      </c>
      <c r="VDH93" s="364" t="s">
        <v>116</v>
      </c>
      <c r="VDI93" s="364" t="s">
        <v>116</v>
      </c>
      <c r="VDJ93" s="364" t="s">
        <v>116</v>
      </c>
      <c r="VDK93" s="364" t="s">
        <v>116</v>
      </c>
      <c r="VDL93" s="364" t="s">
        <v>116</v>
      </c>
      <c r="VDM93" s="364" t="s">
        <v>116</v>
      </c>
      <c r="VDN93" s="364" t="s">
        <v>116</v>
      </c>
      <c r="VDO93" s="364" t="s">
        <v>116</v>
      </c>
      <c r="VDP93" s="364" t="s">
        <v>116</v>
      </c>
      <c r="VDQ93" s="364" t="s">
        <v>116</v>
      </c>
      <c r="VDR93" s="364" t="s">
        <v>116</v>
      </c>
      <c r="VDS93" s="364" t="s">
        <v>116</v>
      </c>
      <c r="VDT93" s="364" t="s">
        <v>116</v>
      </c>
      <c r="VDU93" s="364" t="s">
        <v>116</v>
      </c>
      <c r="VDV93" s="364" t="s">
        <v>116</v>
      </c>
      <c r="VDW93" s="364" t="s">
        <v>116</v>
      </c>
      <c r="VDX93" s="364" t="s">
        <v>116</v>
      </c>
      <c r="VDY93" s="364" t="s">
        <v>116</v>
      </c>
      <c r="VDZ93" s="364" t="s">
        <v>116</v>
      </c>
      <c r="VEA93" s="364" t="s">
        <v>116</v>
      </c>
      <c r="VEB93" s="364" t="s">
        <v>116</v>
      </c>
      <c r="VEC93" s="364" t="s">
        <v>116</v>
      </c>
      <c r="VED93" s="364" t="s">
        <v>116</v>
      </c>
      <c r="VEE93" s="364" t="s">
        <v>116</v>
      </c>
      <c r="VEF93" s="364" t="s">
        <v>116</v>
      </c>
      <c r="VEG93" s="364" t="s">
        <v>116</v>
      </c>
      <c r="VEH93" s="364" t="s">
        <v>116</v>
      </c>
      <c r="VEI93" s="364" t="s">
        <v>116</v>
      </c>
      <c r="VEJ93" s="364" t="s">
        <v>116</v>
      </c>
      <c r="VEK93" s="364" t="s">
        <v>116</v>
      </c>
      <c r="VEL93" s="364" t="s">
        <v>116</v>
      </c>
      <c r="VEM93" s="364" t="s">
        <v>116</v>
      </c>
      <c r="VEN93" s="364" t="s">
        <v>116</v>
      </c>
      <c r="VEO93" s="364" t="s">
        <v>116</v>
      </c>
      <c r="VEP93" s="364" t="s">
        <v>116</v>
      </c>
      <c r="VEQ93" s="364" t="s">
        <v>116</v>
      </c>
      <c r="VER93" s="364" t="s">
        <v>116</v>
      </c>
      <c r="VES93" s="364" t="s">
        <v>116</v>
      </c>
      <c r="VET93" s="364" t="s">
        <v>116</v>
      </c>
      <c r="VEU93" s="364" t="s">
        <v>116</v>
      </c>
      <c r="VEV93" s="364" t="s">
        <v>116</v>
      </c>
      <c r="VEW93" s="364" t="s">
        <v>116</v>
      </c>
      <c r="VEX93" s="364" t="s">
        <v>116</v>
      </c>
      <c r="VEY93" s="364" t="s">
        <v>116</v>
      </c>
      <c r="VEZ93" s="364" t="s">
        <v>116</v>
      </c>
      <c r="VFA93" s="364" t="s">
        <v>116</v>
      </c>
      <c r="VFB93" s="364" t="s">
        <v>116</v>
      </c>
      <c r="VFC93" s="364" t="s">
        <v>116</v>
      </c>
      <c r="VFD93" s="364" t="s">
        <v>116</v>
      </c>
      <c r="VFE93" s="364" t="s">
        <v>116</v>
      </c>
      <c r="VFF93" s="364" t="s">
        <v>116</v>
      </c>
      <c r="VFG93" s="364" t="s">
        <v>116</v>
      </c>
      <c r="VFH93" s="364" t="s">
        <v>116</v>
      </c>
      <c r="VFI93" s="364" t="s">
        <v>116</v>
      </c>
      <c r="VFJ93" s="364" t="s">
        <v>116</v>
      </c>
      <c r="VFK93" s="364" t="s">
        <v>116</v>
      </c>
      <c r="VFL93" s="364" t="s">
        <v>116</v>
      </c>
      <c r="VFM93" s="364" t="s">
        <v>116</v>
      </c>
      <c r="VFN93" s="364" t="s">
        <v>116</v>
      </c>
      <c r="VFO93" s="364" t="s">
        <v>116</v>
      </c>
      <c r="VFP93" s="364" t="s">
        <v>116</v>
      </c>
      <c r="VFQ93" s="364" t="s">
        <v>116</v>
      </c>
      <c r="VFR93" s="364" t="s">
        <v>116</v>
      </c>
      <c r="VFS93" s="364" t="s">
        <v>116</v>
      </c>
      <c r="VFT93" s="364" t="s">
        <v>116</v>
      </c>
      <c r="VFU93" s="364" t="s">
        <v>116</v>
      </c>
      <c r="VFV93" s="364" t="s">
        <v>116</v>
      </c>
      <c r="VFW93" s="364" t="s">
        <v>116</v>
      </c>
      <c r="VFX93" s="364" t="s">
        <v>116</v>
      </c>
      <c r="VFY93" s="364" t="s">
        <v>116</v>
      </c>
      <c r="VFZ93" s="364" t="s">
        <v>116</v>
      </c>
      <c r="VGA93" s="364" t="s">
        <v>116</v>
      </c>
      <c r="VGB93" s="364" t="s">
        <v>116</v>
      </c>
      <c r="VGC93" s="364" t="s">
        <v>116</v>
      </c>
      <c r="VGD93" s="364" t="s">
        <v>116</v>
      </c>
      <c r="VGE93" s="364" t="s">
        <v>116</v>
      </c>
      <c r="VGF93" s="364" t="s">
        <v>116</v>
      </c>
      <c r="VGG93" s="364" t="s">
        <v>116</v>
      </c>
      <c r="VGH93" s="364" t="s">
        <v>116</v>
      </c>
      <c r="VGI93" s="364" t="s">
        <v>116</v>
      </c>
      <c r="VGJ93" s="364" t="s">
        <v>116</v>
      </c>
      <c r="VGK93" s="364" t="s">
        <v>116</v>
      </c>
      <c r="VGL93" s="364" t="s">
        <v>116</v>
      </c>
      <c r="VGM93" s="364" t="s">
        <v>116</v>
      </c>
      <c r="VGN93" s="364" t="s">
        <v>116</v>
      </c>
      <c r="VGO93" s="364" t="s">
        <v>116</v>
      </c>
      <c r="VGP93" s="364" t="s">
        <v>116</v>
      </c>
      <c r="VGQ93" s="364" t="s">
        <v>116</v>
      </c>
      <c r="VGR93" s="364" t="s">
        <v>116</v>
      </c>
      <c r="VGS93" s="364" t="s">
        <v>116</v>
      </c>
      <c r="VGT93" s="364" t="s">
        <v>116</v>
      </c>
      <c r="VGU93" s="364" t="s">
        <v>116</v>
      </c>
      <c r="VGV93" s="364" t="s">
        <v>116</v>
      </c>
      <c r="VGW93" s="364" t="s">
        <v>116</v>
      </c>
      <c r="VGX93" s="364" t="s">
        <v>116</v>
      </c>
      <c r="VGY93" s="364" t="s">
        <v>116</v>
      </c>
      <c r="VGZ93" s="364" t="s">
        <v>116</v>
      </c>
      <c r="VHA93" s="364" t="s">
        <v>116</v>
      </c>
      <c r="VHB93" s="364" t="s">
        <v>116</v>
      </c>
      <c r="VHC93" s="364" t="s">
        <v>116</v>
      </c>
      <c r="VHD93" s="364" t="s">
        <v>116</v>
      </c>
      <c r="VHE93" s="364" t="s">
        <v>116</v>
      </c>
      <c r="VHF93" s="364" t="s">
        <v>116</v>
      </c>
      <c r="VHG93" s="364" t="s">
        <v>116</v>
      </c>
      <c r="VHH93" s="364" t="s">
        <v>116</v>
      </c>
      <c r="VHI93" s="364" t="s">
        <v>116</v>
      </c>
      <c r="VHJ93" s="364" t="s">
        <v>116</v>
      </c>
      <c r="VHK93" s="364" t="s">
        <v>116</v>
      </c>
      <c r="VHL93" s="364" t="s">
        <v>116</v>
      </c>
      <c r="VHM93" s="364" t="s">
        <v>116</v>
      </c>
      <c r="VHN93" s="364" t="s">
        <v>116</v>
      </c>
      <c r="VHO93" s="364" t="s">
        <v>116</v>
      </c>
      <c r="VHP93" s="364" t="s">
        <v>116</v>
      </c>
      <c r="VHQ93" s="364" t="s">
        <v>116</v>
      </c>
      <c r="VHR93" s="364" t="s">
        <v>116</v>
      </c>
      <c r="VHS93" s="364" t="s">
        <v>116</v>
      </c>
      <c r="VHT93" s="364" t="s">
        <v>116</v>
      </c>
      <c r="VHU93" s="364" t="s">
        <v>116</v>
      </c>
      <c r="VHV93" s="364" t="s">
        <v>116</v>
      </c>
      <c r="VHW93" s="364" t="s">
        <v>116</v>
      </c>
      <c r="VHX93" s="364" t="s">
        <v>116</v>
      </c>
      <c r="VHY93" s="364" t="s">
        <v>116</v>
      </c>
      <c r="VHZ93" s="364" t="s">
        <v>116</v>
      </c>
      <c r="VIA93" s="364" t="s">
        <v>116</v>
      </c>
      <c r="VIB93" s="364" t="s">
        <v>116</v>
      </c>
      <c r="VIC93" s="364" t="s">
        <v>116</v>
      </c>
      <c r="VID93" s="364" t="s">
        <v>116</v>
      </c>
      <c r="VIE93" s="364" t="s">
        <v>116</v>
      </c>
      <c r="VIF93" s="364" t="s">
        <v>116</v>
      </c>
      <c r="VIG93" s="364" t="s">
        <v>116</v>
      </c>
      <c r="VIH93" s="364" t="s">
        <v>116</v>
      </c>
      <c r="VII93" s="364" t="s">
        <v>116</v>
      </c>
      <c r="VIJ93" s="364" t="s">
        <v>116</v>
      </c>
      <c r="VIK93" s="364" t="s">
        <v>116</v>
      </c>
      <c r="VIL93" s="364" t="s">
        <v>116</v>
      </c>
      <c r="VIM93" s="364" t="s">
        <v>116</v>
      </c>
      <c r="VIN93" s="364" t="s">
        <v>116</v>
      </c>
      <c r="VIO93" s="364" t="s">
        <v>116</v>
      </c>
      <c r="VIP93" s="364" t="s">
        <v>116</v>
      </c>
      <c r="VIQ93" s="364" t="s">
        <v>116</v>
      </c>
      <c r="VIR93" s="364" t="s">
        <v>116</v>
      </c>
      <c r="VIS93" s="364" t="s">
        <v>116</v>
      </c>
      <c r="VIT93" s="364" t="s">
        <v>116</v>
      </c>
      <c r="VIU93" s="364" t="s">
        <v>116</v>
      </c>
      <c r="VIV93" s="364" t="s">
        <v>116</v>
      </c>
      <c r="VIW93" s="364" t="s">
        <v>116</v>
      </c>
      <c r="VIX93" s="364" t="s">
        <v>116</v>
      </c>
      <c r="VIY93" s="364" t="s">
        <v>116</v>
      </c>
      <c r="VIZ93" s="364" t="s">
        <v>116</v>
      </c>
      <c r="VJA93" s="364" t="s">
        <v>116</v>
      </c>
      <c r="VJB93" s="364" t="s">
        <v>116</v>
      </c>
      <c r="VJC93" s="364" t="s">
        <v>116</v>
      </c>
      <c r="VJD93" s="364" t="s">
        <v>116</v>
      </c>
      <c r="VJE93" s="364" t="s">
        <v>116</v>
      </c>
      <c r="VJF93" s="364" t="s">
        <v>116</v>
      </c>
      <c r="VJG93" s="364" t="s">
        <v>116</v>
      </c>
      <c r="VJH93" s="364" t="s">
        <v>116</v>
      </c>
      <c r="VJI93" s="364" t="s">
        <v>116</v>
      </c>
      <c r="VJJ93" s="364" t="s">
        <v>116</v>
      </c>
      <c r="VJK93" s="364" t="s">
        <v>116</v>
      </c>
      <c r="VJL93" s="364" t="s">
        <v>116</v>
      </c>
      <c r="VJM93" s="364" t="s">
        <v>116</v>
      </c>
      <c r="VJN93" s="364" t="s">
        <v>116</v>
      </c>
      <c r="VJO93" s="364" t="s">
        <v>116</v>
      </c>
      <c r="VJP93" s="364" t="s">
        <v>116</v>
      </c>
      <c r="VJQ93" s="364" t="s">
        <v>116</v>
      </c>
      <c r="VJR93" s="364" t="s">
        <v>116</v>
      </c>
      <c r="VJS93" s="364" t="s">
        <v>116</v>
      </c>
      <c r="VJT93" s="364" t="s">
        <v>116</v>
      </c>
      <c r="VJU93" s="364" t="s">
        <v>116</v>
      </c>
      <c r="VJV93" s="364" t="s">
        <v>116</v>
      </c>
      <c r="VJW93" s="364" t="s">
        <v>116</v>
      </c>
      <c r="VJX93" s="364" t="s">
        <v>116</v>
      </c>
      <c r="VJY93" s="364" t="s">
        <v>116</v>
      </c>
      <c r="VJZ93" s="364" t="s">
        <v>116</v>
      </c>
      <c r="VKA93" s="364" t="s">
        <v>116</v>
      </c>
      <c r="VKB93" s="364" t="s">
        <v>116</v>
      </c>
      <c r="VKC93" s="364" t="s">
        <v>116</v>
      </c>
      <c r="VKD93" s="364" t="s">
        <v>116</v>
      </c>
      <c r="VKE93" s="364" t="s">
        <v>116</v>
      </c>
      <c r="VKF93" s="364" t="s">
        <v>116</v>
      </c>
      <c r="VKG93" s="364" t="s">
        <v>116</v>
      </c>
      <c r="VKH93" s="364" t="s">
        <v>116</v>
      </c>
      <c r="VKI93" s="364" t="s">
        <v>116</v>
      </c>
      <c r="VKJ93" s="364" t="s">
        <v>116</v>
      </c>
      <c r="VKK93" s="364" t="s">
        <v>116</v>
      </c>
      <c r="VKL93" s="364" t="s">
        <v>116</v>
      </c>
      <c r="VKM93" s="364" t="s">
        <v>116</v>
      </c>
      <c r="VKN93" s="364" t="s">
        <v>116</v>
      </c>
      <c r="VKO93" s="364" t="s">
        <v>116</v>
      </c>
      <c r="VKP93" s="364" t="s">
        <v>116</v>
      </c>
      <c r="VKQ93" s="364" t="s">
        <v>116</v>
      </c>
      <c r="VKR93" s="364" t="s">
        <v>116</v>
      </c>
      <c r="VKS93" s="364" t="s">
        <v>116</v>
      </c>
      <c r="VKT93" s="364" t="s">
        <v>116</v>
      </c>
      <c r="VKU93" s="364" t="s">
        <v>116</v>
      </c>
      <c r="VKV93" s="364" t="s">
        <v>116</v>
      </c>
      <c r="VKW93" s="364" t="s">
        <v>116</v>
      </c>
      <c r="VKX93" s="364" t="s">
        <v>116</v>
      </c>
      <c r="VKY93" s="364" t="s">
        <v>116</v>
      </c>
      <c r="VKZ93" s="364" t="s">
        <v>116</v>
      </c>
      <c r="VLA93" s="364" t="s">
        <v>116</v>
      </c>
      <c r="VLB93" s="364" t="s">
        <v>116</v>
      </c>
      <c r="VLC93" s="364" t="s">
        <v>116</v>
      </c>
      <c r="VLD93" s="364" t="s">
        <v>116</v>
      </c>
      <c r="VLE93" s="364" t="s">
        <v>116</v>
      </c>
      <c r="VLF93" s="364" t="s">
        <v>116</v>
      </c>
      <c r="VLG93" s="364" t="s">
        <v>116</v>
      </c>
      <c r="VLH93" s="364" t="s">
        <v>116</v>
      </c>
      <c r="VLI93" s="364" t="s">
        <v>116</v>
      </c>
      <c r="VLJ93" s="364" t="s">
        <v>116</v>
      </c>
      <c r="VLK93" s="364" t="s">
        <v>116</v>
      </c>
      <c r="VLL93" s="364" t="s">
        <v>116</v>
      </c>
      <c r="VLM93" s="364" t="s">
        <v>116</v>
      </c>
      <c r="VLN93" s="364" t="s">
        <v>116</v>
      </c>
      <c r="VLO93" s="364" t="s">
        <v>116</v>
      </c>
      <c r="VLP93" s="364" t="s">
        <v>116</v>
      </c>
      <c r="VLQ93" s="364" t="s">
        <v>116</v>
      </c>
      <c r="VLR93" s="364" t="s">
        <v>116</v>
      </c>
      <c r="VLS93" s="364" t="s">
        <v>116</v>
      </c>
      <c r="VLT93" s="364" t="s">
        <v>116</v>
      </c>
      <c r="VLU93" s="364" t="s">
        <v>116</v>
      </c>
      <c r="VLV93" s="364" t="s">
        <v>116</v>
      </c>
      <c r="VLW93" s="364" t="s">
        <v>116</v>
      </c>
      <c r="VLX93" s="364" t="s">
        <v>116</v>
      </c>
      <c r="VLY93" s="364" t="s">
        <v>116</v>
      </c>
      <c r="VLZ93" s="364" t="s">
        <v>116</v>
      </c>
      <c r="VMA93" s="364" t="s">
        <v>116</v>
      </c>
      <c r="VMB93" s="364" t="s">
        <v>116</v>
      </c>
      <c r="VMC93" s="364" t="s">
        <v>116</v>
      </c>
      <c r="VMD93" s="364" t="s">
        <v>116</v>
      </c>
      <c r="VME93" s="364" t="s">
        <v>116</v>
      </c>
      <c r="VMF93" s="364" t="s">
        <v>116</v>
      </c>
      <c r="VMG93" s="364" t="s">
        <v>116</v>
      </c>
      <c r="VMH93" s="364" t="s">
        <v>116</v>
      </c>
      <c r="VMI93" s="364" t="s">
        <v>116</v>
      </c>
      <c r="VMJ93" s="364" t="s">
        <v>116</v>
      </c>
      <c r="VMK93" s="364" t="s">
        <v>116</v>
      </c>
      <c r="VML93" s="364" t="s">
        <v>116</v>
      </c>
      <c r="VMM93" s="364" t="s">
        <v>116</v>
      </c>
      <c r="VMN93" s="364" t="s">
        <v>116</v>
      </c>
      <c r="VMO93" s="364" t="s">
        <v>116</v>
      </c>
      <c r="VMP93" s="364" t="s">
        <v>116</v>
      </c>
      <c r="VMQ93" s="364" t="s">
        <v>116</v>
      </c>
      <c r="VMR93" s="364" t="s">
        <v>116</v>
      </c>
      <c r="VMS93" s="364" t="s">
        <v>116</v>
      </c>
      <c r="VMT93" s="364" t="s">
        <v>116</v>
      </c>
      <c r="VMU93" s="364" t="s">
        <v>116</v>
      </c>
      <c r="VMV93" s="364" t="s">
        <v>116</v>
      </c>
      <c r="VMW93" s="364" t="s">
        <v>116</v>
      </c>
      <c r="VMX93" s="364" t="s">
        <v>116</v>
      </c>
      <c r="VMY93" s="364" t="s">
        <v>116</v>
      </c>
      <c r="VMZ93" s="364" t="s">
        <v>116</v>
      </c>
      <c r="VNA93" s="364" t="s">
        <v>116</v>
      </c>
      <c r="VNB93" s="364" t="s">
        <v>116</v>
      </c>
      <c r="VNC93" s="364" t="s">
        <v>116</v>
      </c>
      <c r="VND93" s="364" t="s">
        <v>116</v>
      </c>
      <c r="VNE93" s="364" t="s">
        <v>116</v>
      </c>
      <c r="VNF93" s="364" t="s">
        <v>116</v>
      </c>
      <c r="VNG93" s="364" t="s">
        <v>116</v>
      </c>
      <c r="VNH93" s="364" t="s">
        <v>116</v>
      </c>
      <c r="VNI93" s="364" t="s">
        <v>116</v>
      </c>
      <c r="VNJ93" s="364" t="s">
        <v>116</v>
      </c>
      <c r="VNK93" s="364" t="s">
        <v>116</v>
      </c>
      <c r="VNL93" s="364" t="s">
        <v>116</v>
      </c>
      <c r="VNM93" s="364" t="s">
        <v>116</v>
      </c>
      <c r="VNN93" s="364" t="s">
        <v>116</v>
      </c>
      <c r="VNO93" s="364" t="s">
        <v>116</v>
      </c>
      <c r="VNP93" s="364" t="s">
        <v>116</v>
      </c>
      <c r="VNQ93" s="364" t="s">
        <v>116</v>
      </c>
      <c r="VNR93" s="364" t="s">
        <v>116</v>
      </c>
      <c r="VNS93" s="364" t="s">
        <v>116</v>
      </c>
      <c r="VNT93" s="364" t="s">
        <v>116</v>
      </c>
      <c r="VNU93" s="364" t="s">
        <v>116</v>
      </c>
      <c r="VNV93" s="364" t="s">
        <v>116</v>
      </c>
      <c r="VNW93" s="364" t="s">
        <v>116</v>
      </c>
      <c r="VNX93" s="364" t="s">
        <v>116</v>
      </c>
      <c r="VNY93" s="364" t="s">
        <v>116</v>
      </c>
      <c r="VNZ93" s="364" t="s">
        <v>116</v>
      </c>
      <c r="VOA93" s="364" t="s">
        <v>116</v>
      </c>
      <c r="VOB93" s="364" t="s">
        <v>116</v>
      </c>
      <c r="VOC93" s="364" t="s">
        <v>116</v>
      </c>
      <c r="VOD93" s="364" t="s">
        <v>116</v>
      </c>
      <c r="VOE93" s="364" t="s">
        <v>116</v>
      </c>
      <c r="VOF93" s="364" t="s">
        <v>116</v>
      </c>
      <c r="VOG93" s="364" t="s">
        <v>116</v>
      </c>
      <c r="VOH93" s="364" t="s">
        <v>116</v>
      </c>
      <c r="VOI93" s="364" t="s">
        <v>116</v>
      </c>
      <c r="VOJ93" s="364" t="s">
        <v>116</v>
      </c>
      <c r="VOK93" s="364" t="s">
        <v>116</v>
      </c>
      <c r="VOL93" s="364" t="s">
        <v>116</v>
      </c>
      <c r="VOM93" s="364" t="s">
        <v>116</v>
      </c>
      <c r="VON93" s="364" t="s">
        <v>116</v>
      </c>
      <c r="VOO93" s="364" t="s">
        <v>116</v>
      </c>
      <c r="VOP93" s="364" t="s">
        <v>116</v>
      </c>
      <c r="VOQ93" s="364" t="s">
        <v>116</v>
      </c>
      <c r="VOR93" s="364" t="s">
        <v>116</v>
      </c>
      <c r="VOS93" s="364" t="s">
        <v>116</v>
      </c>
      <c r="VOT93" s="364" t="s">
        <v>116</v>
      </c>
      <c r="VOU93" s="364" t="s">
        <v>116</v>
      </c>
      <c r="VOV93" s="364" t="s">
        <v>116</v>
      </c>
      <c r="VOW93" s="364" t="s">
        <v>116</v>
      </c>
      <c r="VOX93" s="364" t="s">
        <v>116</v>
      </c>
      <c r="VOY93" s="364" t="s">
        <v>116</v>
      </c>
      <c r="VOZ93" s="364" t="s">
        <v>116</v>
      </c>
      <c r="VPA93" s="364" t="s">
        <v>116</v>
      </c>
      <c r="VPB93" s="364" t="s">
        <v>116</v>
      </c>
      <c r="VPC93" s="364" t="s">
        <v>116</v>
      </c>
      <c r="VPD93" s="364" t="s">
        <v>116</v>
      </c>
      <c r="VPE93" s="364" t="s">
        <v>116</v>
      </c>
      <c r="VPF93" s="364" t="s">
        <v>116</v>
      </c>
      <c r="VPG93" s="364" t="s">
        <v>116</v>
      </c>
      <c r="VPH93" s="364" t="s">
        <v>116</v>
      </c>
      <c r="VPI93" s="364" t="s">
        <v>116</v>
      </c>
      <c r="VPJ93" s="364" t="s">
        <v>116</v>
      </c>
      <c r="VPK93" s="364" t="s">
        <v>116</v>
      </c>
      <c r="VPL93" s="364" t="s">
        <v>116</v>
      </c>
      <c r="VPM93" s="364" t="s">
        <v>116</v>
      </c>
      <c r="VPN93" s="364" t="s">
        <v>116</v>
      </c>
      <c r="VPO93" s="364" t="s">
        <v>116</v>
      </c>
      <c r="VPP93" s="364" t="s">
        <v>116</v>
      </c>
      <c r="VPQ93" s="364" t="s">
        <v>116</v>
      </c>
      <c r="VPR93" s="364" t="s">
        <v>116</v>
      </c>
      <c r="VPS93" s="364" t="s">
        <v>116</v>
      </c>
      <c r="VPT93" s="364" t="s">
        <v>116</v>
      </c>
      <c r="VPU93" s="364" t="s">
        <v>116</v>
      </c>
      <c r="VPV93" s="364" t="s">
        <v>116</v>
      </c>
      <c r="VPW93" s="364" t="s">
        <v>116</v>
      </c>
      <c r="VPX93" s="364" t="s">
        <v>116</v>
      </c>
      <c r="VPY93" s="364" t="s">
        <v>116</v>
      </c>
      <c r="VPZ93" s="364" t="s">
        <v>116</v>
      </c>
      <c r="VQA93" s="364" t="s">
        <v>116</v>
      </c>
      <c r="VQB93" s="364" t="s">
        <v>116</v>
      </c>
      <c r="VQC93" s="364" t="s">
        <v>116</v>
      </c>
      <c r="VQD93" s="364" t="s">
        <v>116</v>
      </c>
      <c r="VQE93" s="364" t="s">
        <v>116</v>
      </c>
      <c r="VQF93" s="364" t="s">
        <v>116</v>
      </c>
      <c r="VQG93" s="364" t="s">
        <v>116</v>
      </c>
      <c r="VQH93" s="364" t="s">
        <v>116</v>
      </c>
      <c r="VQI93" s="364" t="s">
        <v>116</v>
      </c>
      <c r="VQJ93" s="364" t="s">
        <v>116</v>
      </c>
      <c r="VQK93" s="364" t="s">
        <v>116</v>
      </c>
      <c r="VQL93" s="364" t="s">
        <v>116</v>
      </c>
      <c r="VQM93" s="364" t="s">
        <v>116</v>
      </c>
      <c r="VQN93" s="364" t="s">
        <v>116</v>
      </c>
      <c r="VQO93" s="364" t="s">
        <v>116</v>
      </c>
      <c r="VQP93" s="364" t="s">
        <v>116</v>
      </c>
      <c r="VQQ93" s="364" t="s">
        <v>116</v>
      </c>
      <c r="VQR93" s="364" t="s">
        <v>116</v>
      </c>
      <c r="VQS93" s="364" t="s">
        <v>116</v>
      </c>
      <c r="VQT93" s="364" t="s">
        <v>116</v>
      </c>
      <c r="VQU93" s="364" t="s">
        <v>116</v>
      </c>
      <c r="VQV93" s="364" t="s">
        <v>116</v>
      </c>
      <c r="VQW93" s="364" t="s">
        <v>116</v>
      </c>
      <c r="VQX93" s="364" t="s">
        <v>116</v>
      </c>
      <c r="VQY93" s="364" t="s">
        <v>116</v>
      </c>
      <c r="VQZ93" s="364" t="s">
        <v>116</v>
      </c>
      <c r="VRA93" s="364" t="s">
        <v>116</v>
      </c>
      <c r="VRB93" s="364" t="s">
        <v>116</v>
      </c>
      <c r="VRC93" s="364" t="s">
        <v>116</v>
      </c>
      <c r="VRD93" s="364" t="s">
        <v>116</v>
      </c>
      <c r="VRE93" s="364" t="s">
        <v>116</v>
      </c>
      <c r="VRF93" s="364" t="s">
        <v>116</v>
      </c>
      <c r="VRG93" s="364" t="s">
        <v>116</v>
      </c>
      <c r="VRH93" s="364" t="s">
        <v>116</v>
      </c>
      <c r="VRI93" s="364" t="s">
        <v>116</v>
      </c>
      <c r="VRJ93" s="364" t="s">
        <v>116</v>
      </c>
      <c r="VRK93" s="364" t="s">
        <v>116</v>
      </c>
      <c r="VRL93" s="364" t="s">
        <v>116</v>
      </c>
      <c r="VRM93" s="364" t="s">
        <v>116</v>
      </c>
      <c r="VRN93" s="364" t="s">
        <v>116</v>
      </c>
      <c r="VRO93" s="364" t="s">
        <v>116</v>
      </c>
      <c r="VRP93" s="364" t="s">
        <v>116</v>
      </c>
      <c r="VRQ93" s="364" t="s">
        <v>116</v>
      </c>
      <c r="VRR93" s="364" t="s">
        <v>116</v>
      </c>
      <c r="VRS93" s="364" t="s">
        <v>116</v>
      </c>
      <c r="VRT93" s="364" t="s">
        <v>116</v>
      </c>
      <c r="VRU93" s="364" t="s">
        <v>116</v>
      </c>
      <c r="VRV93" s="364" t="s">
        <v>116</v>
      </c>
      <c r="VRW93" s="364" t="s">
        <v>116</v>
      </c>
      <c r="VRX93" s="364" t="s">
        <v>116</v>
      </c>
      <c r="VRY93" s="364" t="s">
        <v>116</v>
      </c>
      <c r="VRZ93" s="364" t="s">
        <v>116</v>
      </c>
      <c r="VSA93" s="364" t="s">
        <v>116</v>
      </c>
      <c r="VSB93" s="364" t="s">
        <v>116</v>
      </c>
      <c r="VSC93" s="364" t="s">
        <v>116</v>
      </c>
      <c r="VSD93" s="364" t="s">
        <v>116</v>
      </c>
      <c r="VSE93" s="364" t="s">
        <v>116</v>
      </c>
      <c r="VSF93" s="364" t="s">
        <v>116</v>
      </c>
      <c r="VSG93" s="364" t="s">
        <v>116</v>
      </c>
      <c r="VSH93" s="364" t="s">
        <v>116</v>
      </c>
      <c r="VSI93" s="364" t="s">
        <v>116</v>
      </c>
      <c r="VSJ93" s="364" t="s">
        <v>116</v>
      </c>
      <c r="VSK93" s="364" t="s">
        <v>116</v>
      </c>
      <c r="VSL93" s="364" t="s">
        <v>116</v>
      </c>
      <c r="VSM93" s="364" t="s">
        <v>116</v>
      </c>
      <c r="VSN93" s="364" t="s">
        <v>116</v>
      </c>
      <c r="VSO93" s="364" t="s">
        <v>116</v>
      </c>
      <c r="VSP93" s="364" t="s">
        <v>116</v>
      </c>
      <c r="VSQ93" s="364" t="s">
        <v>116</v>
      </c>
      <c r="VSR93" s="364" t="s">
        <v>116</v>
      </c>
      <c r="VSS93" s="364" t="s">
        <v>116</v>
      </c>
      <c r="VST93" s="364" t="s">
        <v>116</v>
      </c>
      <c r="VSU93" s="364" t="s">
        <v>116</v>
      </c>
      <c r="VSV93" s="364" t="s">
        <v>116</v>
      </c>
      <c r="VSW93" s="364" t="s">
        <v>116</v>
      </c>
      <c r="VSX93" s="364" t="s">
        <v>116</v>
      </c>
      <c r="VSY93" s="364" t="s">
        <v>116</v>
      </c>
      <c r="VSZ93" s="364" t="s">
        <v>116</v>
      </c>
      <c r="VTA93" s="364" t="s">
        <v>116</v>
      </c>
      <c r="VTB93" s="364" t="s">
        <v>116</v>
      </c>
      <c r="VTC93" s="364" t="s">
        <v>116</v>
      </c>
      <c r="VTD93" s="364" t="s">
        <v>116</v>
      </c>
      <c r="VTE93" s="364" t="s">
        <v>116</v>
      </c>
      <c r="VTF93" s="364" t="s">
        <v>116</v>
      </c>
      <c r="VTG93" s="364" t="s">
        <v>116</v>
      </c>
      <c r="VTH93" s="364" t="s">
        <v>116</v>
      </c>
      <c r="VTI93" s="364" t="s">
        <v>116</v>
      </c>
      <c r="VTJ93" s="364" t="s">
        <v>116</v>
      </c>
      <c r="VTK93" s="364" t="s">
        <v>116</v>
      </c>
      <c r="VTL93" s="364" t="s">
        <v>116</v>
      </c>
      <c r="VTM93" s="364" t="s">
        <v>116</v>
      </c>
      <c r="VTN93" s="364" t="s">
        <v>116</v>
      </c>
      <c r="VTO93" s="364" t="s">
        <v>116</v>
      </c>
      <c r="VTP93" s="364" t="s">
        <v>116</v>
      </c>
      <c r="VTQ93" s="364" t="s">
        <v>116</v>
      </c>
      <c r="VTR93" s="364" t="s">
        <v>116</v>
      </c>
      <c r="VTS93" s="364" t="s">
        <v>116</v>
      </c>
      <c r="VTT93" s="364" t="s">
        <v>116</v>
      </c>
      <c r="VTU93" s="364" t="s">
        <v>116</v>
      </c>
      <c r="VTV93" s="364" t="s">
        <v>116</v>
      </c>
      <c r="VTW93" s="364" t="s">
        <v>116</v>
      </c>
      <c r="VTX93" s="364" t="s">
        <v>116</v>
      </c>
      <c r="VTY93" s="364" t="s">
        <v>116</v>
      </c>
      <c r="VTZ93" s="364" t="s">
        <v>116</v>
      </c>
      <c r="VUA93" s="364" t="s">
        <v>116</v>
      </c>
      <c r="VUB93" s="364" t="s">
        <v>116</v>
      </c>
      <c r="VUC93" s="364" t="s">
        <v>116</v>
      </c>
      <c r="VUD93" s="364" t="s">
        <v>116</v>
      </c>
      <c r="VUE93" s="364" t="s">
        <v>116</v>
      </c>
      <c r="VUF93" s="364" t="s">
        <v>116</v>
      </c>
      <c r="VUG93" s="364" t="s">
        <v>116</v>
      </c>
      <c r="VUH93" s="364" t="s">
        <v>116</v>
      </c>
      <c r="VUI93" s="364" t="s">
        <v>116</v>
      </c>
      <c r="VUJ93" s="364" t="s">
        <v>116</v>
      </c>
      <c r="VUK93" s="364" t="s">
        <v>116</v>
      </c>
      <c r="VUL93" s="364" t="s">
        <v>116</v>
      </c>
      <c r="VUM93" s="364" t="s">
        <v>116</v>
      </c>
      <c r="VUN93" s="364" t="s">
        <v>116</v>
      </c>
      <c r="VUO93" s="364" t="s">
        <v>116</v>
      </c>
      <c r="VUP93" s="364" t="s">
        <v>116</v>
      </c>
      <c r="VUQ93" s="364" t="s">
        <v>116</v>
      </c>
      <c r="VUR93" s="364" t="s">
        <v>116</v>
      </c>
      <c r="VUS93" s="364" t="s">
        <v>116</v>
      </c>
      <c r="VUT93" s="364" t="s">
        <v>116</v>
      </c>
      <c r="VUU93" s="364" t="s">
        <v>116</v>
      </c>
      <c r="VUV93" s="364" t="s">
        <v>116</v>
      </c>
      <c r="VUW93" s="364" t="s">
        <v>116</v>
      </c>
      <c r="VUX93" s="364" t="s">
        <v>116</v>
      </c>
      <c r="VUY93" s="364" t="s">
        <v>116</v>
      </c>
      <c r="VUZ93" s="364" t="s">
        <v>116</v>
      </c>
      <c r="VVA93" s="364" t="s">
        <v>116</v>
      </c>
      <c r="VVB93" s="364" t="s">
        <v>116</v>
      </c>
      <c r="VVC93" s="364" t="s">
        <v>116</v>
      </c>
      <c r="VVD93" s="364" t="s">
        <v>116</v>
      </c>
      <c r="VVE93" s="364" t="s">
        <v>116</v>
      </c>
      <c r="VVF93" s="364" t="s">
        <v>116</v>
      </c>
      <c r="VVG93" s="364" t="s">
        <v>116</v>
      </c>
      <c r="VVH93" s="364" t="s">
        <v>116</v>
      </c>
      <c r="VVI93" s="364" t="s">
        <v>116</v>
      </c>
      <c r="VVJ93" s="364" t="s">
        <v>116</v>
      </c>
      <c r="VVK93" s="364" t="s">
        <v>116</v>
      </c>
      <c r="VVL93" s="364" t="s">
        <v>116</v>
      </c>
      <c r="VVM93" s="364" t="s">
        <v>116</v>
      </c>
      <c r="VVN93" s="364" t="s">
        <v>116</v>
      </c>
      <c r="VVO93" s="364" t="s">
        <v>116</v>
      </c>
      <c r="VVP93" s="364" t="s">
        <v>116</v>
      </c>
      <c r="VVQ93" s="364" t="s">
        <v>116</v>
      </c>
      <c r="VVR93" s="364" t="s">
        <v>116</v>
      </c>
      <c r="VVS93" s="364" t="s">
        <v>116</v>
      </c>
      <c r="VVT93" s="364" t="s">
        <v>116</v>
      </c>
      <c r="VVU93" s="364" t="s">
        <v>116</v>
      </c>
      <c r="VVV93" s="364" t="s">
        <v>116</v>
      </c>
      <c r="VVW93" s="364" t="s">
        <v>116</v>
      </c>
      <c r="VVX93" s="364" t="s">
        <v>116</v>
      </c>
      <c r="VVY93" s="364" t="s">
        <v>116</v>
      </c>
      <c r="VVZ93" s="364" t="s">
        <v>116</v>
      </c>
      <c r="VWA93" s="364" t="s">
        <v>116</v>
      </c>
      <c r="VWB93" s="364" t="s">
        <v>116</v>
      </c>
      <c r="VWC93" s="364" t="s">
        <v>116</v>
      </c>
      <c r="VWD93" s="364" t="s">
        <v>116</v>
      </c>
      <c r="VWE93" s="364" t="s">
        <v>116</v>
      </c>
      <c r="VWF93" s="364" t="s">
        <v>116</v>
      </c>
      <c r="VWG93" s="364" t="s">
        <v>116</v>
      </c>
      <c r="VWH93" s="364" t="s">
        <v>116</v>
      </c>
      <c r="VWI93" s="364" t="s">
        <v>116</v>
      </c>
      <c r="VWJ93" s="364" t="s">
        <v>116</v>
      </c>
      <c r="VWK93" s="364" t="s">
        <v>116</v>
      </c>
      <c r="VWL93" s="364" t="s">
        <v>116</v>
      </c>
      <c r="VWM93" s="364" t="s">
        <v>116</v>
      </c>
      <c r="VWN93" s="364" t="s">
        <v>116</v>
      </c>
      <c r="VWO93" s="364" t="s">
        <v>116</v>
      </c>
      <c r="VWP93" s="364" t="s">
        <v>116</v>
      </c>
      <c r="VWQ93" s="364" t="s">
        <v>116</v>
      </c>
      <c r="VWR93" s="364" t="s">
        <v>116</v>
      </c>
      <c r="VWS93" s="364" t="s">
        <v>116</v>
      </c>
      <c r="VWT93" s="364" t="s">
        <v>116</v>
      </c>
      <c r="VWU93" s="364" t="s">
        <v>116</v>
      </c>
      <c r="VWV93" s="364" t="s">
        <v>116</v>
      </c>
      <c r="VWW93" s="364" t="s">
        <v>116</v>
      </c>
      <c r="VWX93" s="364" t="s">
        <v>116</v>
      </c>
      <c r="VWY93" s="364" t="s">
        <v>116</v>
      </c>
      <c r="VWZ93" s="364" t="s">
        <v>116</v>
      </c>
      <c r="VXA93" s="364" t="s">
        <v>116</v>
      </c>
      <c r="VXB93" s="364" t="s">
        <v>116</v>
      </c>
      <c r="VXC93" s="364" t="s">
        <v>116</v>
      </c>
      <c r="VXD93" s="364" t="s">
        <v>116</v>
      </c>
      <c r="VXE93" s="364" t="s">
        <v>116</v>
      </c>
      <c r="VXF93" s="364" t="s">
        <v>116</v>
      </c>
      <c r="VXG93" s="364" t="s">
        <v>116</v>
      </c>
      <c r="VXH93" s="364" t="s">
        <v>116</v>
      </c>
      <c r="VXI93" s="364" t="s">
        <v>116</v>
      </c>
      <c r="VXJ93" s="364" t="s">
        <v>116</v>
      </c>
      <c r="VXK93" s="364" t="s">
        <v>116</v>
      </c>
      <c r="VXL93" s="364" t="s">
        <v>116</v>
      </c>
      <c r="VXM93" s="364" t="s">
        <v>116</v>
      </c>
      <c r="VXN93" s="364" t="s">
        <v>116</v>
      </c>
      <c r="VXO93" s="364" t="s">
        <v>116</v>
      </c>
      <c r="VXP93" s="364" t="s">
        <v>116</v>
      </c>
      <c r="VXQ93" s="364" t="s">
        <v>116</v>
      </c>
      <c r="VXR93" s="364" t="s">
        <v>116</v>
      </c>
      <c r="VXS93" s="364" t="s">
        <v>116</v>
      </c>
      <c r="VXT93" s="364" t="s">
        <v>116</v>
      </c>
      <c r="VXU93" s="364" t="s">
        <v>116</v>
      </c>
      <c r="VXV93" s="364" t="s">
        <v>116</v>
      </c>
      <c r="VXW93" s="364" t="s">
        <v>116</v>
      </c>
      <c r="VXX93" s="364" t="s">
        <v>116</v>
      </c>
      <c r="VXY93" s="364" t="s">
        <v>116</v>
      </c>
      <c r="VXZ93" s="364" t="s">
        <v>116</v>
      </c>
      <c r="VYA93" s="364" t="s">
        <v>116</v>
      </c>
      <c r="VYB93" s="364" t="s">
        <v>116</v>
      </c>
      <c r="VYC93" s="364" t="s">
        <v>116</v>
      </c>
      <c r="VYD93" s="364" t="s">
        <v>116</v>
      </c>
      <c r="VYE93" s="364" t="s">
        <v>116</v>
      </c>
      <c r="VYF93" s="364" t="s">
        <v>116</v>
      </c>
      <c r="VYG93" s="364" t="s">
        <v>116</v>
      </c>
      <c r="VYH93" s="364" t="s">
        <v>116</v>
      </c>
      <c r="VYI93" s="364" t="s">
        <v>116</v>
      </c>
      <c r="VYJ93" s="364" t="s">
        <v>116</v>
      </c>
      <c r="VYK93" s="364" t="s">
        <v>116</v>
      </c>
      <c r="VYL93" s="364" t="s">
        <v>116</v>
      </c>
      <c r="VYM93" s="364" t="s">
        <v>116</v>
      </c>
      <c r="VYN93" s="364" t="s">
        <v>116</v>
      </c>
      <c r="VYO93" s="364" t="s">
        <v>116</v>
      </c>
      <c r="VYP93" s="364" t="s">
        <v>116</v>
      </c>
      <c r="VYQ93" s="364" t="s">
        <v>116</v>
      </c>
      <c r="VYR93" s="364" t="s">
        <v>116</v>
      </c>
      <c r="VYS93" s="364" t="s">
        <v>116</v>
      </c>
      <c r="VYT93" s="364" t="s">
        <v>116</v>
      </c>
      <c r="VYU93" s="364" t="s">
        <v>116</v>
      </c>
      <c r="VYV93" s="364" t="s">
        <v>116</v>
      </c>
      <c r="VYW93" s="364" t="s">
        <v>116</v>
      </c>
      <c r="VYX93" s="364" t="s">
        <v>116</v>
      </c>
      <c r="VYY93" s="364" t="s">
        <v>116</v>
      </c>
      <c r="VYZ93" s="364" t="s">
        <v>116</v>
      </c>
      <c r="VZA93" s="364" t="s">
        <v>116</v>
      </c>
      <c r="VZB93" s="364" t="s">
        <v>116</v>
      </c>
      <c r="VZC93" s="364" t="s">
        <v>116</v>
      </c>
      <c r="VZD93" s="364" t="s">
        <v>116</v>
      </c>
      <c r="VZE93" s="364" t="s">
        <v>116</v>
      </c>
      <c r="VZF93" s="364" t="s">
        <v>116</v>
      </c>
      <c r="VZG93" s="364" t="s">
        <v>116</v>
      </c>
      <c r="VZH93" s="364" t="s">
        <v>116</v>
      </c>
      <c r="VZI93" s="364" t="s">
        <v>116</v>
      </c>
      <c r="VZJ93" s="364" t="s">
        <v>116</v>
      </c>
      <c r="VZK93" s="364" t="s">
        <v>116</v>
      </c>
      <c r="VZL93" s="364" t="s">
        <v>116</v>
      </c>
      <c r="VZM93" s="364" t="s">
        <v>116</v>
      </c>
      <c r="VZN93" s="364" t="s">
        <v>116</v>
      </c>
      <c r="VZO93" s="364" t="s">
        <v>116</v>
      </c>
      <c r="VZP93" s="364" t="s">
        <v>116</v>
      </c>
      <c r="VZQ93" s="364" t="s">
        <v>116</v>
      </c>
      <c r="VZR93" s="364" t="s">
        <v>116</v>
      </c>
      <c r="VZS93" s="364" t="s">
        <v>116</v>
      </c>
      <c r="VZT93" s="364" t="s">
        <v>116</v>
      </c>
      <c r="VZU93" s="364" t="s">
        <v>116</v>
      </c>
      <c r="VZV93" s="364" t="s">
        <v>116</v>
      </c>
      <c r="VZW93" s="364" t="s">
        <v>116</v>
      </c>
      <c r="VZX93" s="364" t="s">
        <v>116</v>
      </c>
      <c r="VZY93" s="364" t="s">
        <v>116</v>
      </c>
      <c r="VZZ93" s="364" t="s">
        <v>116</v>
      </c>
      <c r="WAA93" s="364" t="s">
        <v>116</v>
      </c>
      <c r="WAB93" s="364" t="s">
        <v>116</v>
      </c>
      <c r="WAC93" s="364" t="s">
        <v>116</v>
      </c>
      <c r="WAD93" s="364" t="s">
        <v>116</v>
      </c>
      <c r="WAE93" s="364" t="s">
        <v>116</v>
      </c>
      <c r="WAF93" s="364" t="s">
        <v>116</v>
      </c>
      <c r="WAG93" s="364" t="s">
        <v>116</v>
      </c>
      <c r="WAH93" s="364" t="s">
        <v>116</v>
      </c>
      <c r="WAI93" s="364" t="s">
        <v>116</v>
      </c>
      <c r="WAJ93" s="364" t="s">
        <v>116</v>
      </c>
      <c r="WAK93" s="364" t="s">
        <v>116</v>
      </c>
      <c r="WAL93" s="364" t="s">
        <v>116</v>
      </c>
      <c r="WAM93" s="364" t="s">
        <v>116</v>
      </c>
      <c r="WAN93" s="364" t="s">
        <v>116</v>
      </c>
      <c r="WAO93" s="364" t="s">
        <v>116</v>
      </c>
      <c r="WAP93" s="364" t="s">
        <v>116</v>
      </c>
      <c r="WAQ93" s="364" t="s">
        <v>116</v>
      </c>
      <c r="WAR93" s="364" t="s">
        <v>116</v>
      </c>
      <c r="WAS93" s="364" t="s">
        <v>116</v>
      </c>
      <c r="WAT93" s="364" t="s">
        <v>116</v>
      </c>
      <c r="WAU93" s="364" t="s">
        <v>116</v>
      </c>
      <c r="WAV93" s="364" t="s">
        <v>116</v>
      </c>
      <c r="WAW93" s="364" t="s">
        <v>116</v>
      </c>
      <c r="WAX93" s="364" t="s">
        <v>116</v>
      </c>
      <c r="WAY93" s="364" t="s">
        <v>116</v>
      </c>
      <c r="WAZ93" s="364" t="s">
        <v>116</v>
      </c>
      <c r="WBA93" s="364" t="s">
        <v>116</v>
      </c>
      <c r="WBB93" s="364" t="s">
        <v>116</v>
      </c>
      <c r="WBC93" s="364" t="s">
        <v>116</v>
      </c>
      <c r="WBD93" s="364" t="s">
        <v>116</v>
      </c>
      <c r="WBE93" s="364" t="s">
        <v>116</v>
      </c>
      <c r="WBF93" s="364" t="s">
        <v>116</v>
      </c>
      <c r="WBG93" s="364" t="s">
        <v>116</v>
      </c>
      <c r="WBH93" s="364" t="s">
        <v>116</v>
      </c>
      <c r="WBI93" s="364" t="s">
        <v>116</v>
      </c>
      <c r="WBJ93" s="364" t="s">
        <v>116</v>
      </c>
      <c r="WBK93" s="364" t="s">
        <v>116</v>
      </c>
      <c r="WBL93" s="364" t="s">
        <v>116</v>
      </c>
      <c r="WBM93" s="364" t="s">
        <v>116</v>
      </c>
      <c r="WBN93" s="364" t="s">
        <v>116</v>
      </c>
      <c r="WBO93" s="364" t="s">
        <v>116</v>
      </c>
      <c r="WBP93" s="364" t="s">
        <v>116</v>
      </c>
      <c r="WBQ93" s="364" t="s">
        <v>116</v>
      </c>
      <c r="WBR93" s="364" t="s">
        <v>116</v>
      </c>
      <c r="WBS93" s="364" t="s">
        <v>116</v>
      </c>
      <c r="WBT93" s="364" t="s">
        <v>116</v>
      </c>
      <c r="WBU93" s="364" t="s">
        <v>116</v>
      </c>
      <c r="WBV93" s="364" t="s">
        <v>116</v>
      </c>
      <c r="WBW93" s="364" t="s">
        <v>116</v>
      </c>
      <c r="WBX93" s="364" t="s">
        <v>116</v>
      </c>
      <c r="WBY93" s="364" t="s">
        <v>116</v>
      </c>
      <c r="WBZ93" s="364" t="s">
        <v>116</v>
      </c>
      <c r="WCA93" s="364" t="s">
        <v>116</v>
      </c>
      <c r="WCB93" s="364" t="s">
        <v>116</v>
      </c>
      <c r="WCC93" s="364" t="s">
        <v>116</v>
      </c>
      <c r="WCD93" s="364" t="s">
        <v>116</v>
      </c>
      <c r="WCE93" s="364" t="s">
        <v>116</v>
      </c>
      <c r="WCF93" s="364" t="s">
        <v>116</v>
      </c>
      <c r="WCG93" s="364" t="s">
        <v>116</v>
      </c>
      <c r="WCH93" s="364" t="s">
        <v>116</v>
      </c>
      <c r="WCI93" s="364" t="s">
        <v>116</v>
      </c>
      <c r="WCJ93" s="364" t="s">
        <v>116</v>
      </c>
      <c r="WCK93" s="364" t="s">
        <v>116</v>
      </c>
      <c r="WCL93" s="364" t="s">
        <v>116</v>
      </c>
      <c r="WCM93" s="364" t="s">
        <v>116</v>
      </c>
      <c r="WCN93" s="364" t="s">
        <v>116</v>
      </c>
      <c r="WCO93" s="364" t="s">
        <v>116</v>
      </c>
      <c r="WCP93" s="364" t="s">
        <v>116</v>
      </c>
      <c r="WCQ93" s="364" t="s">
        <v>116</v>
      </c>
      <c r="WCR93" s="364" t="s">
        <v>116</v>
      </c>
      <c r="WCS93" s="364" t="s">
        <v>116</v>
      </c>
      <c r="WCT93" s="364" t="s">
        <v>116</v>
      </c>
      <c r="WCU93" s="364" t="s">
        <v>116</v>
      </c>
      <c r="WCV93" s="364" t="s">
        <v>116</v>
      </c>
      <c r="WCW93" s="364" t="s">
        <v>116</v>
      </c>
      <c r="WCX93" s="364" t="s">
        <v>116</v>
      </c>
      <c r="WCY93" s="364" t="s">
        <v>116</v>
      </c>
      <c r="WCZ93" s="364" t="s">
        <v>116</v>
      </c>
      <c r="WDA93" s="364" t="s">
        <v>116</v>
      </c>
      <c r="WDB93" s="364" t="s">
        <v>116</v>
      </c>
      <c r="WDC93" s="364" t="s">
        <v>116</v>
      </c>
      <c r="WDD93" s="364" t="s">
        <v>116</v>
      </c>
      <c r="WDE93" s="364" t="s">
        <v>116</v>
      </c>
      <c r="WDF93" s="364" t="s">
        <v>116</v>
      </c>
      <c r="WDG93" s="364" t="s">
        <v>116</v>
      </c>
      <c r="WDH93" s="364" t="s">
        <v>116</v>
      </c>
      <c r="WDI93" s="364" t="s">
        <v>116</v>
      </c>
      <c r="WDJ93" s="364" t="s">
        <v>116</v>
      </c>
      <c r="WDK93" s="364" t="s">
        <v>116</v>
      </c>
      <c r="WDL93" s="364" t="s">
        <v>116</v>
      </c>
      <c r="WDM93" s="364" t="s">
        <v>116</v>
      </c>
      <c r="WDN93" s="364" t="s">
        <v>116</v>
      </c>
      <c r="WDO93" s="364" t="s">
        <v>116</v>
      </c>
      <c r="WDP93" s="364" t="s">
        <v>116</v>
      </c>
      <c r="WDQ93" s="364" t="s">
        <v>116</v>
      </c>
      <c r="WDR93" s="364" t="s">
        <v>116</v>
      </c>
      <c r="WDS93" s="364" t="s">
        <v>116</v>
      </c>
      <c r="WDT93" s="364" t="s">
        <v>116</v>
      </c>
      <c r="WDU93" s="364" t="s">
        <v>116</v>
      </c>
      <c r="WDV93" s="364" t="s">
        <v>116</v>
      </c>
      <c r="WDW93" s="364" t="s">
        <v>116</v>
      </c>
      <c r="WDX93" s="364" t="s">
        <v>116</v>
      </c>
      <c r="WDY93" s="364" t="s">
        <v>116</v>
      </c>
      <c r="WDZ93" s="364" t="s">
        <v>116</v>
      </c>
      <c r="WEA93" s="364" t="s">
        <v>116</v>
      </c>
      <c r="WEB93" s="364" t="s">
        <v>116</v>
      </c>
      <c r="WEC93" s="364" t="s">
        <v>116</v>
      </c>
      <c r="WED93" s="364" t="s">
        <v>116</v>
      </c>
      <c r="WEE93" s="364" t="s">
        <v>116</v>
      </c>
      <c r="WEF93" s="364" t="s">
        <v>116</v>
      </c>
      <c r="WEG93" s="364" t="s">
        <v>116</v>
      </c>
      <c r="WEH93" s="364" t="s">
        <v>116</v>
      </c>
      <c r="WEI93" s="364" t="s">
        <v>116</v>
      </c>
      <c r="WEJ93" s="364" t="s">
        <v>116</v>
      </c>
      <c r="WEK93" s="364" t="s">
        <v>116</v>
      </c>
      <c r="WEL93" s="364" t="s">
        <v>116</v>
      </c>
      <c r="WEM93" s="364" t="s">
        <v>116</v>
      </c>
      <c r="WEN93" s="364" t="s">
        <v>116</v>
      </c>
      <c r="WEO93" s="364" t="s">
        <v>116</v>
      </c>
      <c r="WEP93" s="364" t="s">
        <v>116</v>
      </c>
      <c r="WEQ93" s="364" t="s">
        <v>116</v>
      </c>
      <c r="WER93" s="364" t="s">
        <v>116</v>
      </c>
      <c r="WES93" s="364" t="s">
        <v>116</v>
      </c>
      <c r="WET93" s="364" t="s">
        <v>116</v>
      </c>
      <c r="WEU93" s="364" t="s">
        <v>116</v>
      </c>
      <c r="WEV93" s="364" t="s">
        <v>116</v>
      </c>
      <c r="WEW93" s="364" t="s">
        <v>116</v>
      </c>
      <c r="WEX93" s="364" t="s">
        <v>116</v>
      </c>
      <c r="WEY93" s="364" t="s">
        <v>116</v>
      </c>
      <c r="WEZ93" s="364" t="s">
        <v>116</v>
      </c>
      <c r="WFA93" s="364" t="s">
        <v>116</v>
      </c>
      <c r="WFB93" s="364" t="s">
        <v>116</v>
      </c>
      <c r="WFC93" s="364" t="s">
        <v>116</v>
      </c>
      <c r="WFD93" s="364" t="s">
        <v>116</v>
      </c>
      <c r="WFE93" s="364" t="s">
        <v>116</v>
      </c>
      <c r="WFF93" s="364" t="s">
        <v>116</v>
      </c>
      <c r="WFG93" s="364" t="s">
        <v>116</v>
      </c>
      <c r="WFH93" s="364" t="s">
        <v>116</v>
      </c>
      <c r="WFI93" s="364" t="s">
        <v>116</v>
      </c>
      <c r="WFJ93" s="364" t="s">
        <v>116</v>
      </c>
      <c r="WFK93" s="364" t="s">
        <v>116</v>
      </c>
      <c r="WFL93" s="364" t="s">
        <v>116</v>
      </c>
      <c r="WFM93" s="364" t="s">
        <v>116</v>
      </c>
      <c r="WFN93" s="364" t="s">
        <v>116</v>
      </c>
      <c r="WFO93" s="364" t="s">
        <v>116</v>
      </c>
      <c r="WFP93" s="364" t="s">
        <v>116</v>
      </c>
      <c r="WFQ93" s="364" t="s">
        <v>116</v>
      </c>
      <c r="WFR93" s="364" t="s">
        <v>116</v>
      </c>
      <c r="WFS93" s="364" t="s">
        <v>116</v>
      </c>
      <c r="WFT93" s="364" t="s">
        <v>116</v>
      </c>
      <c r="WFU93" s="364" t="s">
        <v>116</v>
      </c>
      <c r="WFV93" s="364" t="s">
        <v>116</v>
      </c>
      <c r="WFW93" s="364" t="s">
        <v>116</v>
      </c>
      <c r="WFX93" s="364" t="s">
        <v>116</v>
      </c>
      <c r="WFY93" s="364" t="s">
        <v>116</v>
      </c>
      <c r="WFZ93" s="364" t="s">
        <v>116</v>
      </c>
      <c r="WGA93" s="364" t="s">
        <v>116</v>
      </c>
      <c r="WGB93" s="364" t="s">
        <v>116</v>
      </c>
      <c r="WGC93" s="364" t="s">
        <v>116</v>
      </c>
      <c r="WGD93" s="364" t="s">
        <v>116</v>
      </c>
      <c r="WGE93" s="364" t="s">
        <v>116</v>
      </c>
      <c r="WGF93" s="364" t="s">
        <v>116</v>
      </c>
      <c r="WGG93" s="364" t="s">
        <v>116</v>
      </c>
      <c r="WGH93" s="364" t="s">
        <v>116</v>
      </c>
      <c r="WGI93" s="364" t="s">
        <v>116</v>
      </c>
      <c r="WGJ93" s="364" t="s">
        <v>116</v>
      </c>
      <c r="WGK93" s="364" t="s">
        <v>116</v>
      </c>
      <c r="WGL93" s="364" t="s">
        <v>116</v>
      </c>
      <c r="WGM93" s="364" t="s">
        <v>116</v>
      </c>
      <c r="WGN93" s="364" t="s">
        <v>116</v>
      </c>
      <c r="WGO93" s="364" t="s">
        <v>116</v>
      </c>
      <c r="WGP93" s="364" t="s">
        <v>116</v>
      </c>
      <c r="WGQ93" s="364" t="s">
        <v>116</v>
      </c>
      <c r="WGR93" s="364" t="s">
        <v>116</v>
      </c>
      <c r="WGS93" s="364" t="s">
        <v>116</v>
      </c>
      <c r="WGT93" s="364" t="s">
        <v>116</v>
      </c>
      <c r="WGU93" s="364" t="s">
        <v>116</v>
      </c>
      <c r="WGV93" s="364" t="s">
        <v>116</v>
      </c>
      <c r="WGW93" s="364" t="s">
        <v>116</v>
      </c>
      <c r="WGX93" s="364" t="s">
        <v>116</v>
      </c>
      <c r="WGY93" s="364" t="s">
        <v>116</v>
      </c>
      <c r="WGZ93" s="364" t="s">
        <v>116</v>
      </c>
      <c r="WHA93" s="364" t="s">
        <v>116</v>
      </c>
      <c r="WHB93" s="364" t="s">
        <v>116</v>
      </c>
      <c r="WHC93" s="364" t="s">
        <v>116</v>
      </c>
      <c r="WHD93" s="364" t="s">
        <v>116</v>
      </c>
      <c r="WHE93" s="364" t="s">
        <v>116</v>
      </c>
      <c r="WHF93" s="364" t="s">
        <v>116</v>
      </c>
      <c r="WHG93" s="364" t="s">
        <v>116</v>
      </c>
      <c r="WHH93" s="364" t="s">
        <v>116</v>
      </c>
      <c r="WHI93" s="364" t="s">
        <v>116</v>
      </c>
      <c r="WHJ93" s="364" t="s">
        <v>116</v>
      </c>
      <c r="WHK93" s="364" t="s">
        <v>116</v>
      </c>
      <c r="WHL93" s="364" t="s">
        <v>116</v>
      </c>
      <c r="WHM93" s="364" t="s">
        <v>116</v>
      </c>
      <c r="WHN93" s="364" t="s">
        <v>116</v>
      </c>
      <c r="WHO93" s="364" t="s">
        <v>116</v>
      </c>
      <c r="WHP93" s="364" t="s">
        <v>116</v>
      </c>
      <c r="WHQ93" s="364" t="s">
        <v>116</v>
      </c>
      <c r="WHR93" s="364" t="s">
        <v>116</v>
      </c>
      <c r="WHS93" s="364" t="s">
        <v>116</v>
      </c>
      <c r="WHT93" s="364" t="s">
        <v>116</v>
      </c>
      <c r="WHU93" s="364" t="s">
        <v>116</v>
      </c>
      <c r="WHV93" s="364" t="s">
        <v>116</v>
      </c>
      <c r="WHW93" s="364" t="s">
        <v>116</v>
      </c>
      <c r="WHX93" s="364" t="s">
        <v>116</v>
      </c>
      <c r="WHY93" s="364" t="s">
        <v>116</v>
      </c>
      <c r="WHZ93" s="364" t="s">
        <v>116</v>
      </c>
      <c r="WIA93" s="364" t="s">
        <v>116</v>
      </c>
      <c r="WIB93" s="364" t="s">
        <v>116</v>
      </c>
      <c r="WIC93" s="364" t="s">
        <v>116</v>
      </c>
      <c r="WID93" s="364" t="s">
        <v>116</v>
      </c>
      <c r="WIE93" s="364" t="s">
        <v>116</v>
      </c>
      <c r="WIF93" s="364" t="s">
        <v>116</v>
      </c>
      <c r="WIG93" s="364" t="s">
        <v>116</v>
      </c>
      <c r="WIH93" s="364" t="s">
        <v>116</v>
      </c>
      <c r="WII93" s="364" t="s">
        <v>116</v>
      </c>
      <c r="WIJ93" s="364" t="s">
        <v>116</v>
      </c>
      <c r="WIK93" s="364" t="s">
        <v>116</v>
      </c>
      <c r="WIL93" s="364" t="s">
        <v>116</v>
      </c>
      <c r="WIM93" s="364" t="s">
        <v>116</v>
      </c>
      <c r="WIN93" s="364" t="s">
        <v>116</v>
      </c>
      <c r="WIO93" s="364" t="s">
        <v>116</v>
      </c>
      <c r="WIP93" s="364" t="s">
        <v>116</v>
      </c>
      <c r="WIQ93" s="364" t="s">
        <v>116</v>
      </c>
      <c r="WIR93" s="364" t="s">
        <v>116</v>
      </c>
      <c r="WIS93" s="364" t="s">
        <v>116</v>
      </c>
      <c r="WIT93" s="364" t="s">
        <v>116</v>
      </c>
      <c r="WIU93" s="364" t="s">
        <v>116</v>
      </c>
      <c r="WIV93" s="364" t="s">
        <v>116</v>
      </c>
      <c r="WIW93" s="364" t="s">
        <v>116</v>
      </c>
      <c r="WIX93" s="364" t="s">
        <v>116</v>
      </c>
      <c r="WIY93" s="364" t="s">
        <v>116</v>
      </c>
      <c r="WIZ93" s="364" t="s">
        <v>116</v>
      </c>
      <c r="WJA93" s="364" t="s">
        <v>116</v>
      </c>
      <c r="WJB93" s="364" t="s">
        <v>116</v>
      </c>
      <c r="WJC93" s="364" t="s">
        <v>116</v>
      </c>
      <c r="WJD93" s="364" t="s">
        <v>116</v>
      </c>
      <c r="WJE93" s="364" t="s">
        <v>116</v>
      </c>
      <c r="WJF93" s="364" t="s">
        <v>116</v>
      </c>
      <c r="WJG93" s="364" t="s">
        <v>116</v>
      </c>
      <c r="WJH93" s="364" t="s">
        <v>116</v>
      </c>
      <c r="WJI93" s="364" t="s">
        <v>116</v>
      </c>
      <c r="WJJ93" s="364" t="s">
        <v>116</v>
      </c>
      <c r="WJK93" s="364" t="s">
        <v>116</v>
      </c>
      <c r="WJL93" s="364" t="s">
        <v>116</v>
      </c>
      <c r="WJM93" s="364" t="s">
        <v>116</v>
      </c>
      <c r="WJN93" s="364" t="s">
        <v>116</v>
      </c>
      <c r="WJO93" s="364" t="s">
        <v>116</v>
      </c>
      <c r="WJP93" s="364" t="s">
        <v>116</v>
      </c>
      <c r="WJQ93" s="364" t="s">
        <v>116</v>
      </c>
      <c r="WJR93" s="364" t="s">
        <v>116</v>
      </c>
      <c r="WJS93" s="364" t="s">
        <v>116</v>
      </c>
      <c r="WJT93" s="364" t="s">
        <v>116</v>
      </c>
      <c r="WJU93" s="364" t="s">
        <v>116</v>
      </c>
      <c r="WJV93" s="364" t="s">
        <v>116</v>
      </c>
      <c r="WJW93" s="364" t="s">
        <v>116</v>
      </c>
      <c r="WJX93" s="364" t="s">
        <v>116</v>
      </c>
      <c r="WJY93" s="364" t="s">
        <v>116</v>
      </c>
      <c r="WJZ93" s="364" t="s">
        <v>116</v>
      </c>
      <c r="WKA93" s="364" t="s">
        <v>116</v>
      </c>
      <c r="WKB93" s="364" t="s">
        <v>116</v>
      </c>
      <c r="WKC93" s="364" t="s">
        <v>116</v>
      </c>
      <c r="WKD93" s="364" t="s">
        <v>116</v>
      </c>
      <c r="WKE93" s="364" t="s">
        <v>116</v>
      </c>
      <c r="WKF93" s="364" t="s">
        <v>116</v>
      </c>
      <c r="WKG93" s="364" t="s">
        <v>116</v>
      </c>
      <c r="WKH93" s="364" t="s">
        <v>116</v>
      </c>
      <c r="WKI93" s="364" t="s">
        <v>116</v>
      </c>
      <c r="WKJ93" s="364" t="s">
        <v>116</v>
      </c>
      <c r="WKK93" s="364" t="s">
        <v>116</v>
      </c>
      <c r="WKL93" s="364" t="s">
        <v>116</v>
      </c>
      <c r="WKM93" s="364" t="s">
        <v>116</v>
      </c>
      <c r="WKN93" s="364" t="s">
        <v>116</v>
      </c>
      <c r="WKO93" s="364" t="s">
        <v>116</v>
      </c>
      <c r="WKP93" s="364" t="s">
        <v>116</v>
      </c>
      <c r="WKQ93" s="364" t="s">
        <v>116</v>
      </c>
      <c r="WKR93" s="364" t="s">
        <v>116</v>
      </c>
      <c r="WKS93" s="364" t="s">
        <v>116</v>
      </c>
      <c r="WKT93" s="364" t="s">
        <v>116</v>
      </c>
      <c r="WKU93" s="364" t="s">
        <v>116</v>
      </c>
      <c r="WKV93" s="364" t="s">
        <v>116</v>
      </c>
      <c r="WKW93" s="364" t="s">
        <v>116</v>
      </c>
      <c r="WKX93" s="364" t="s">
        <v>116</v>
      </c>
      <c r="WKY93" s="364" t="s">
        <v>116</v>
      </c>
      <c r="WKZ93" s="364" t="s">
        <v>116</v>
      </c>
      <c r="WLA93" s="364" t="s">
        <v>116</v>
      </c>
      <c r="WLB93" s="364" t="s">
        <v>116</v>
      </c>
      <c r="WLC93" s="364" t="s">
        <v>116</v>
      </c>
      <c r="WLD93" s="364" t="s">
        <v>116</v>
      </c>
      <c r="WLE93" s="364" t="s">
        <v>116</v>
      </c>
      <c r="WLF93" s="364" t="s">
        <v>116</v>
      </c>
      <c r="WLG93" s="364" t="s">
        <v>116</v>
      </c>
      <c r="WLH93" s="364" t="s">
        <v>116</v>
      </c>
      <c r="WLI93" s="364" t="s">
        <v>116</v>
      </c>
      <c r="WLJ93" s="364" t="s">
        <v>116</v>
      </c>
      <c r="WLK93" s="364" t="s">
        <v>116</v>
      </c>
      <c r="WLL93" s="364" t="s">
        <v>116</v>
      </c>
      <c r="WLM93" s="364" t="s">
        <v>116</v>
      </c>
      <c r="WLN93" s="364" t="s">
        <v>116</v>
      </c>
      <c r="WLO93" s="364" t="s">
        <v>116</v>
      </c>
      <c r="WLP93" s="364" t="s">
        <v>116</v>
      </c>
      <c r="WLQ93" s="364" t="s">
        <v>116</v>
      </c>
      <c r="WLR93" s="364" t="s">
        <v>116</v>
      </c>
      <c r="WLS93" s="364" t="s">
        <v>116</v>
      </c>
      <c r="WLT93" s="364" t="s">
        <v>116</v>
      </c>
      <c r="WLU93" s="364" t="s">
        <v>116</v>
      </c>
      <c r="WLV93" s="364" t="s">
        <v>116</v>
      </c>
      <c r="WLW93" s="364" t="s">
        <v>116</v>
      </c>
      <c r="WLX93" s="364" t="s">
        <v>116</v>
      </c>
      <c r="WLY93" s="364" t="s">
        <v>116</v>
      </c>
      <c r="WLZ93" s="364" t="s">
        <v>116</v>
      </c>
      <c r="WMA93" s="364" t="s">
        <v>116</v>
      </c>
      <c r="WMB93" s="364" t="s">
        <v>116</v>
      </c>
      <c r="WMC93" s="364" t="s">
        <v>116</v>
      </c>
      <c r="WMD93" s="364" t="s">
        <v>116</v>
      </c>
      <c r="WME93" s="364" t="s">
        <v>116</v>
      </c>
      <c r="WMF93" s="364" t="s">
        <v>116</v>
      </c>
      <c r="WMG93" s="364" t="s">
        <v>116</v>
      </c>
      <c r="WMH93" s="364" t="s">
        <v>116</v>
      </c>
      <c r="WMI93" s="364" t="s">
        <v>116</v>
      </c>
      <c r="WMJ93" s="364" t="s">
        <v>116</v>
      </c>
      <c r="WMK93" s="364" t="s">
        <v>116</v>
      </c>
      <c r="WML93" s="364" t="s">
        <v>116</v>
      </c>
      <c r="WMM93" s="364" t="s">
        <v>116</v>
      </c>
      <c r="WMN93" s="364" t="s">
        <v>116</v>
      </c>
      <c r="WMO93" s="364" t="s">
        <v>116</v>
      </c>
      <c r="WMP93" s="364" t="s">
        <v>116</v>
      </c>
      <c r="WMQ93" s="364" t="s">
        <v>116</v>
      </c>
      <c r="WMR93" s="364" t="s">
        <v>116</v>
      </c>
      <c r="WMS93" s="364" t="s">
        <v>116</v>
      </c>
      <c r="WMT93" s="364" t="s">
        <v>116</v>
      </c>
      <c r="WMU93" s="364" t="s">
        <v>116</v>
      </c>
      <c r="WMV93" s="364" t="s">
        <v>116</v>
      </c>
      <c r="WMW93" s="364" t="s">
        <v>116</v>
      </c>
      <c r="WMX93" s="364" t="s">
        <v>116</v>
      </c>
      <c r="WMY93" s="364" t="s">
        <v>116</v>
      </c>
      <c r="WMZ93" s="364" t="s">
        <v>116</v>
      </c>
      <c r="WNA93" s="364" t="s">
        <v>116</v>
      </c>
      <c r="WNB93" s="364" t="s">
        <v>116</v>
      </c>
      <c r="WNC93" s="364" t="s">
        <v>116</v>
      </c>
      <c r="WND93" s="364" t="s">
        <v>116</v>
      </c>
      <c r="WNE93" s="364" t="s">
        <v>116</v>
      </c>
      <c r="WNF93" s="364" t="s">
        <v>116</v>
      </c>
      <c r="WNG93" s="364" t="s">
        <v>116</v>
      </c>
      <c r="WNH93" s="364" t="s">
        <v>116</v>
      </c>
      <c r="WNI93" s="364" t="s">
        <v>116</v>
      </c>
      <c r="WNJ93" s="364" t="s">
        <v>116</v>
      </c>
      <c r="WNK93" s="364" t="s">
        <v>116</v>
      </c>
      <c r="WNL93" s="364" t="s">
        <v>116</v>
      </c>
      <c r="WNM93" s="364" t="s">
        <v>116</v>
      </c>
      <c r="WNN93" s="364" t="s">
        <v>116</v>
      </c>
      <c r="WNO93" s="364" t="s">
        <v>116</v>
      </c>
      <c r="WNP93" s="364" t="s">
        <v>116</v>
      </c>
      <c r="WNQ93" s="364" t="s">
        <v>116</v>
      </c>
      <c r="WNR93" s="364" t="s">
        <v>116</v>
      </c>
      <c r="WNS93" s="364" t="s">
        <v>116</v>
      </c>
      <c r="WNT93" s="364" t="s">
        <v>116</v>
      </c>
      <c r="WNU93" s="364" t="s">
        <v>116</v>
      </c>
      <c r="WNV93" s="364" t="s">
        <v>116</v>
      </c>
      <c r="WNW93" s="364" t="s">
        <v>116</v>
      </c>
      <c r="WNX93" s="364" t="s">
        <v>116</v>
      </c>
      <c r="WNY93" s="364" t="s">
        <v>116</v>
      </c>
      <c r="WNZ93" s="364" t="s">
        <v>116</v>
      </c>
      <c r="WOA93" s="364" t="s">
        <v>116</v>
      </c>
      <c r="WOB93" s="364" t="s">
        <v>116</v>
      </c>
      <c r="WOC93" s="364" t="s">
        <v>116</v>
      </c>
      <c r="WOD93" s="364" t="s">
        <v>116</v>
      </c>
      <c r="WOE93" s="364" t="s">
        <v>116</v>
      </c>
      <c r="WOF93" s="364" t="s">
        <v>116</v>
      </c>
      <c r="WOG93" s="364" t="s">
        <v>116</v>
      </c>
      <c r="WOH93" s="364" t="s">
        <v>116</v>
      </c>
      <c r="WOI93" s="364" t="s">
        <v>116</v>
      </c>
      <c r="WOJ93" s="364" t="s">
        <v>116</v>
      </c>
      <c r="WOK93" s="364" t="s">
        <v>116</v>
      </c>
      <c r="WOL93" s="364" t="s">
        <v>116</v>
      </c>
      <c r="WOM93" s="364" t="s">
        <v>116</v>
      </c>
      <c r="WON93" s="364" t="s">
        <v>116</v>
      </c>
      <c r="WOO93" s="364" t="s">
        <v>116</v>
      </c>
      <c r="WOP93" s="364" t="s">
        <v>116</v>
      </c>
      <c r="WOQ93" s="364" t="s">
        <v>116</v>
      </c>
      <c r="WOR93" s="364" t="s">
        <v>116</v>
      </c>
      <c r="WOS93" s="364" t="s">
        <v>116</v>
      </c>
      <c r="WOT93" s="364" t="s">
        <v>116</v>
      </c>
      <c r="WOU93" s="364" t="s">
        <v>116</v>
      </c>
      <c r="WOV93" s="364" t="s">
        <v>116</v>
      </c>
      <c r="WOW93" s="364" t="s">
        <v>116</v>
      </c>
      <c r="WOX93" s="364" t="s">
        <v>116</v>
      </c>
      <c r="WOY93" s="364" t="s">
        <v>116</v>
      </c>
      <c r="WOZ93" s="364" t="s">
        <v>116</v>
      </c>
      <c r="WPA93" s="364" t="s">
        <v>116</v>
      </c>
      <c r="WPB93" s="364" t="s">
        <v>116</v>
      </c>
      <c r="WPC93" s="364" t="s">
        <v>116</v>
      </c>
      <c r="WPD93" s="364" t="s">
        <v>116</v>
      </c>
      <c r="WPE93" s="364" t="s">
        <v>116</v>
      </c>
      <c r="WPF93" s="364" t="s">
        <v>116</v>
      </c>
      <c r="WPG93" s="364" t="s">
        <v>116</v>
      </c>
      <c r="WPH93" s="364" t="s">
        <v>116</v>
      </c>
      <c r="WPI93" s="364" t="s">
        <v>116</v>
      </c>
      <c r="WPJ93" s="364" t="s">
        <v>116</v>
      </c>
      <c r="WPK93" s="364" t="s">
        <v>116</v>
      </c>
      <c r="WPL93" s="364" t="s">
        <v>116</v>
      </c>
      <c r="WPM93" s="364" t="s">
        <v>116</v>
      </c>
      <c r="WPN93" s="364" t="s">
        <v>116</v>
      </c>
      <c r="WPO93" s="364" t="s">
        <v>116</v>
      </c>
      <c r="WPP93" s="364" t="s">
        <v>116</v>
      </c>
      <c r="WPQ93" s="364" t="s">
        <v>116</v>
      </c>
      <c r="WPR93" s="364" t="s">
        <v>116</v>
      </c>
      <c r="WPS93" s="364" t="s">
        <v>116</v>
      </c>
      <c r="WPT93" s="364" t="s">
        <v>116</v>
      </c>
      <c r="WPU93" s="364" t="s">
        <v>116</v>
      </c>
      <c r="WPV93" s="364" t="s">
        <v>116</v>
      </c>
      <c r="WPW93" s="364" t="s">
        <v>116</v>
      </c>
      <c r="WPX93" s="364" t="s">
        <v>116</v>
      </c>
      <c r="WPY93" s="364" t="s">
        <v>116</v>
      </c>
      <c r="WPZ93" s="364" t="s">
        <v>116</v>
      </c>
      <c r="WQA93" s="364" t="s">
        <v>116</v>
      </c>
      <c r="WQB93" s="364" t="s">
        <v>116</v>
      </c>
      <c r="WQC93" s="364" t="s">
        <v>116</v>
      </c>
      <c r="WQD93" s="364" t="s">
        <v>116</v>
      </c>
      <c r="WQE93" s="364" t="s">
        <v>116</v>
      </c>
      <c r="WQF93" s="364" t="s">
        <v>116</v>
      </c>
      <c r="WQG93" s="364" t="s">
        <v>116</v>
      </c>
      <c r="WQH93" s="364" t="s">
        <v>116</v>
      </c>
      <c r="WQI93" s="364" t="s">
        <v>116</v>
      </c>
      <c r="WQJ93" s="364" t="s">
        <v>116</v>
      </c>
      <c r="WQK93" s="364" t="s">
        <v>116</v>
      </c>
      <c r="WQL93" s="364" t="s">
        <v>116</v>
      </c>
      <c r="WQM93" s="364" t="s">
        <v>116</v>
      </c>
      <c r="WQN93" s="364" t="s">
        <v>116</v>
      </c>
      <c r="WQO93" s="364" t="s">
        <v>116</v>
      </c>
      <c r="WQP93" s="364" t="s">
        <v>116</v>
      </c>
      <c r="WQQ93" s="364" t="s">
        <v>116</v>
      </c>
      <c r="WQR93" s="364" t="s">
        <v>116</v>
      </c>
      <c r="WQS93" s="364" t="s">
        <v>116</v>
      </c>
      <c r="WQT93" s="364" t="s">
        <v>116</v>
      </c>
      <c r="WQU93" s="364" t="s">
        <v>116</v>
      </c>
      <c r="WQV93" s="364" t="s">
        <v>116</v>
      </c>
      <c r="WQW93" s="364" t="s">
        <v>116</v>
      </c>
      <c r="WQX93" s="364" t="s">
        <v>116</v>
      </c>
      <c r="WQY93" s="364" t="s">
        <v>116</v>
      </c>
      <c r="WQZ93" s="364" t="s">
        <v>116</v>
      </c>
      <c r="WRA93" s="364" t="s">
        <v>116</v>
      </c>
      <c r="WRB93" s="364" t="s">
        <v>116</v>
      </c>
      <c r="WRC93" s="364" t="s">
        <v>116</v>
      </c>
      <c r="WRD93" s="364" t="s">
        <v>116</v>
      </c>
      <c r="WRE93" s="364" t="s">
        <v>116</v>
      </c>
      <c r="WRF93" s="364" t="s">
        <v>116</v>
      </c>
      <c r="WRG93" s="364" t="s">
        <v>116</v>
      </c>
      <c r="WRH93" s="364" t="s">
        <v>116</v>
      </c>
      <c r="WRI93" s="364" t="s">
        <v>116</v>
      </c>
      <c r="WRJ93" s="364" t="s">
        <v>116</v>
      </c>
      <c r="WRK93" s="364" t="s">
        <v>116</v>
      </c>
      <c r="WRL93" s="364" t="s">
        <v>116</v>
      </c>
      <c r="WRM93" s="364" t="s">
        <v>116</v>
      </c>
      <c r="WRN93" s="364" t="s">
        <v>116</v>
      </c>
      <c r="WRO93" s="364" t="s">
        <v>116</v>
      </c>
      <c r="WRP93" s="364" t="s">
        <v>116</v>
      </c>
      <c r="WRQ93" s="364" t="s">
        <v>116</v>
      </c>
      <c r="WRR93" s="364" t="s">
        <v>116</v>
      </c>
      <c r="WRS93" s="364" t="s">
        <v>116</v>
      </c>
      <c r="WRT93" s="364" t="s">
        <v>116</v>
      </c>
      <c r="WRU93" s="364" t="s">
        <v>116</v>
      </c>
      <c r="WRV93" s="364" t="s">
        <v>116</v>
      </c>
      <c r="WRW93" s="364" t="s">
        <v>116</v>
      </c>
      <c r="WRX93" s="364" t="s">
        <v>116</v>
      </c>
      <c r="WRY93" s="364" t="s">
        <v>116</v>
      </c>
      <c r="WRZ93" s="364" t="s">
        <v>116</v>
      </c>
      <c r="WSA93" s="364" t="s">
        <v>116</v>
      </c>
      <c r="WSB93" s="364" t="s">
        <v>116</v>
      </c>
      <c r="WSC93" s="364" t="s">
        <v>116</v>
      </c>
      <c r="WSD93" s="364" t="s">
        <v>116</v>
      </c>
      <c r="WSE93" s="364" t="s">
        <v>116</v>
      </c>
      <c r="WSF93" s="364" t="s">
        <v>116</v>
      </c>
      <c r="WSG93" s="364" t="s">
        <v>116</v>
      </c>
      <c r="WSH93" s="364" t="s">
        <v>116</v>
      </c>
      <c r="WSI93" s="364" t="s">
        <v>116</v>
      </c>
      <c r="WSJ93" s="364" t="s">
        <v>116</v>
      </c>
      <c r="WSK93" s="364" t="s">
        <v>116</v>
      </c>
      <c r="WSL93" s="364" t="s">
        <v>116</v>
      </c>
      <c r="WSM93" s="364" t="s">
        <v>116</v>
      </c>
      <c r="WSN93" s="364" t="s">
        <v>116</v>
      </c>
      <c r="WSO93" s="364" t="s">
        <v>116</v>
      </c>
      <c r="WSP93" s="364" t="s">
        <v>116</v>
      </c>
      <c r="WSQ93" s="364" t="s">
        <v>116</v>
      </c>
      <c r="WSR93" s="364" t="s">
        <v>116</v>
      </c>
      <c r="WSS93" s="364" t="s">
        <v>116</v>
      </c>
      <c r="WST93" s="364" t="s">
        <v>116</v>
      </c>
      <c r="WSU93" s="364" t="s">
        <v>116</v>
      </c>
      <c r="WSV93" s="364" t="s">
        <v>116</v>
      </c>
      <c r="WSW93" s="364" t="s">
        <v>116</v>
      </c>
      <c r="WSX93" s="364" t="s">
        <v>116</v>
      </c>
      <c r="WSY93" s="364" t="s">
        <v>116</v>
      </c>
      <c r="WSZ93" s="364" t="s">
        <v>116</v>
      </c>
      <c r="WTA93" s="364" t="s">
        <v>116</v>
      </c>
      <c r="WTB93" s="364" t="s">
        <v>116</v>
      </c>
      <c r="WTC93" s="364" t="s">
        <v>116</v>
      </c>
      <c r="WTD93" s="364" t="s">
        <v>116</v>
      </c>
      <c r="WTE93" s="364" t="s">
        <v>116</v>
      </c>
      <c r="WTF93" s="364" t="s">
        <v>116</v>
      </c>
      <c r="WTG93" s="364" t="s">
        <v>116</v>
      </c>
      <c r="WTH93" s="364" t="s">
        <v>116</v>
      </c>
      <c r="WTI93" s="364" t="s">
        <v>116</v>
      </c>
      <c r="WTJ93" s="364" t="s">
        <v>116</v>
      </c>
      <c r="WTK93" s="364" t="s">
        <v>116</v>
      </c>
      <c r="WTL93" s="364" t="s">
        <v>116</v>
      </c>
      <c r="WTM93" s="364" t="s">
        <v>116</v>
      </c>
      <c r="WTN93" s="364" t="s">
        <v>116</v>
      </c>
      <c r="WTO93" s="364" t="s">
        <v>116</v>
      </c>
      <c r="WTP93" s="364" t="s">
        <v>116</v>
      </c>
      <c r="WTQ93" s="364" t="s">
        <v>116</v>
      </c>
      <c r="WTR93" s="364" t="s">
        <v>116</v>
      </c>
      <c r="WTS93" s="364" t="s">
        <v>116</v>
      </c>
      <c r="WTT93" s="364" t="s">
        <v>116</v>
      </c>
      <c r="WTU93" s="364" t="s">
        <v>116</v>
      </c>
      <c r="WTV93" s="364" t="s">
        <v>116</v>
      </c>
      <c r="WTW93" s="364" t="s">
        <v>116</v>
      </c>
      <c r="WTX93" s="364" t="s">
        <v>116</v>
      </c>
      <c r="WTY93" s="364" t="s">
        <v>116</v>
      </c>
      <c r="WTZ93" s="364" t="s">
        <v>116</v>
      </c>
      <c r="WUA93" s="364" t="s">
        <v>116</v>
      </c>
      <c r="WUB93" s="364" t="s">
        <v>116</v>
      </c>
      <c r="WUC93" s="364" t="s">
        <v>116</v>
      </c>
      <c r="WUD93" s="364" t="s">
        <v>116</v>
      </c>
      <c r="WUE93" s="364" t="s">
        <v>116</v>
      </c>
      <c r="WUF93" s="364" t="s">
        <v>116</v>
      </c>
      <c r="WUG93" s="364" t="s">
        <v>116</v>
      </c>
      <c r="WUH93" s="364" t="s">
        <v>116</v>
      </c>
      <c r="WUI93" s="364" t="s">
        <v>116</v>
      </c>
      <c r="WUJ93" s="364" t="s">
        <v>116</v>
      </c>
      <c r="WUK93" s="364" t="s">
        <v>116</v>
      </c>
      <c r="WUL93" s="364" t="s">
        <v>116</v>
      </c>
      <c r="WUM93" s="364" t="s">
        <v>116</v>
      </c>
      <c r="WUN93" s="364" t="s">
        <v>116</v>
      </c>
      <c r="WUO93" s="364" t="s">
        <v>116</v>
      </c>
      <c r="WUP93" s="364" t="s">
        <v>116</v>
      </c>
      <c r="WUQ93" s="364" t="s">
        <v>116</v>
      </c>
      <c r="WUR93" s="364" t="s">
        <v>116</v>
      </c>
      <c r="WUS93" s="364" t="s">
        <v>116</v>
      </c>
      <c r="WUT93" s="364" t="s">
        <v>116</v>
      </c>
      <c r="WUU93" s="364" t="s">
        <v>116</v>
      </c>
      <c r="WUV93" s="364" t="s">
        <v>116</v>
      </c>
      <c r="WUW93" s="364" t="s">
        <v>116</v>
      </c>
      <c r="WUX93" s="364" t="s">
        <v>116</v>
      </c>
      <c r="WUY93" s="364" t="s">
        <v>116</v>
      </c>
      <c r="WUZ93" s="364" t="s">
        <v>116</v>
      </c>
      <c r="WVA93" s="364" t="s">
        <v>116</v>
      </c>
      <c r="WVB93" s="364" t="s">
        <v>116</v>
      </c>
      <c r="WVC93" s="364" t="s">
        <v>116</v>
      </c>
      <c r="WVD93" s="364" t="s">
        <v>116</v>
      </c>
      <c r="WVE93" s="364" t="s">
        <v>116</v>
      </c>
      <c r="WVF93" s="364" t="s">
        <v>116</v>
      </c>
      <c r="WVG93" s="364" t="s">
        <v>116</v>
      </c>
      <c r="WVH93" s="364" t="s">
        <v>116</v>
      </c>
      <c r="WVI93" s="364" t="s">
        <v>116</v>
      </c>
      <c r="WVJ93" s="364" t="s">
        <v>116</v>
      </c>
      <c r="WVK93" s="364" t="s">
        <v>116</v>
      </c>
      <c r="WVL93" s="364" t="s">
        <v>116</v>
      </c>
      <c r="WVM93" s="364" t="s">
        <v>116</v>
      </c>
      <c r="WVN93" s="364" t="s">
        <v>116</v>
      </c>
      <c r="WVO93" s="364" t="s">
        <v>116</v>
      </c>
      <c r="WVP93" s="364" t="s">
        <v>116</v>
      </c>
      <c r="WVQ93" s="364" t="s">
        <v>116</v>
      </c>
      <c r="WVR93" s="364" t="s">
        <v>116</v>
      </c>
      <c r="WVS93" s="364" t="s">
        <v>116</v>
      </c>
      <c r="WVT93" s="364" t="s">
        <v>116</v>
      </c>
      <c r="WVU93" s="364" t="s">
        <v>116</v>
      </c>
      <c r="WVV93" s="364" t="s">
        <v>116</v>
      </c>
      <c r="WVW93" s="364" t="s">
        <v>116</v>
      </c>
      <c r="WVX93" s="364" t="s">
        <v>116</v>
      </c>
      <c r="WVY93" s="364" t="s">
        <v>116</v>
      </c>
      <c r="WVZ93" s="364" t="s">
        <v>116</v>
      </c>
      <c r="WWA93" s="364" t="s">
        <v>116</v>
      </c>
      <c r="WWB93" s="364" t="s">
        <v>116</v>
      </c>
      <c r="WWC93" s="364" t="s">
        <v>116</v>
      </c>
      <c r="WWD93" s="364" t="s">
        <v>116</v>
      </c>
      <c r="WWE93" s="364" t="s">
        <v>116</v>
      </c>
      <c r="WWF93" s="364" t="s">
        <v>116</v>
      </c>
      <c r="WWG93" s="364" t="s">
        <v>116</v>
      </c>
      <c r="WWH93" s="364" t="s">
        <v>116</v>
      </c>
      <c r="WWI93" s="364" t="s">
        <v>116</v>
      </c>
      <c r="WWJ93" s="364" t="s">
        <v>116</v>
      </c>
      <c r="WWK93" s="364" t="s">
        <v>116</v>
      </c>
      <c r="WWL93" s="364" t="s">
        <v>116</v>
      </c>
      <c r="WWM93" s="364" t="s">
        <v>116</v>
      </c>
      <c r="WWN93" s="364" t="s">
        <v>116</v>
      </c>
      <c r="WWO93" s="364" t="s">
        <v>116</v>
      </c>
      <c r="WWP93" s="364" t="s">
        <v>116</v>
      </c>
      <c r="WWQ93" s="364" t="s">
        <v>116</v>
      </c>
      <c r="WWR93" s="364" t="s">
        <v>116</v>
      </c>
      <c r="WWS93" s="364" t="s">
        <v>116</v>
      </c>
      <c r="WWT93" s="364" t="s">
        <v>116</v>
      </c>
      <c r="WWU93" s="364" t="s">
        <v>116</v>
      </c>
      <c r="WWV93" s="364" t="s">
        <v>116</v>
      </c>
      <c r="WWW93" s="364" t="s">
        <v>116</v>
      </c>
      <c r="WWX93" s="364" t="s">
        <v>116</v>
      </c>
      <c r="WWY93" s="364" t="s">
        <v>116</v>
      </c>
      <c r="WWZ93" s="364" t="s">
        <v>116</v>
      </c>
      <c r="WXA93" s="364" t="s">
        <v>116</v>
      </c>
      <c r="WXB93" s="364" t="s">
        <v>116</v>
      </c>
      <c r="WXC93" s="364" t="s">
        <v>116</v>
      </c>
      <c r="WXD93" s="364" t="s">
        <v>116</v>
      </c>
      <c r="WXE93" s="364" t="s">
        <v>116</v>
      </c>
      <c r="WXF93" s="364" t="s">
        <v>116</v>
      </c>
      <c r="WXG93" s="364" t="s">
        <v>116</v>
      </c>
      <c r="WXH93" s="364" t="s">
        <v>116</v>
      </c>
      <c r="WXI93" s="364" t="s">
        <v>116</v>
      </c>
      <c r="WXJ93" s="364" t="s">
        <v>116</v>
      </c>
      <c r="WXK93" s="364" t="s">
        <v>116</v>
      </c>
      <c r="WXL93" s="364" t="s">
        <v>116</v>
      </c>
      <c r="WXM93" s="364" t="s">
        <v>116</v>
      </c>
      <c r="WXN93" s="364" t="s">
        <v>116</v>
      </c>
      <c r="WXO93" s="364" t="s">
        <v>116</v>
      </c>
      <c r="WXP93" s="364" t="s">
        <v>116</v>
      </c>
      <c r="WXQ93" s="364" t="s">
        <v>116</v>
      </c>
      <c r="WXR93" s="364" t="s">
        <v>116</v>
      </c>
      <c r="WXS93" s="364" t="s">
        <v>116</v>
      </c>
      <c r="WXT93" s="364" t="s">
        <v>116</v>
      </c>
      <c r="WXU93" s="364" t="s">
        <v>116</v>
      </c>
      <c r="WXV93" s="364" t="s">
        <v>116</v>
      </c>
      <c r="WXW93" s="364" t="s">
        <v>116</v>
      </c>
      <c r="WXX93" s="364" t="s">
        <v>116</v>
      </c>
      <c r="WXY93" s="364" t="s">
        <v>116</v>
      </c>
      <c r="WXZ93" s="364" t="s">
        <v>116</v>
      </c>
      <c r="WYA93" s="364" t="s">
        <v>116</v>
      </c>
      <c r="WYB93" s="364" t="s">
        <v>116</v>
      </c>
      <c r="WYC93" s="364" t="s">
        <v>116</v>
      </c>
      <c r="WYD93" s="364" t="s">
        <v>116</v>
      </c>
      <c r="WYE93" s="364" t="s">
        <v>116</v>
      </c>
      <c r="WYF93" s="364" t="s">
        <v>116</v>
      </c>
      <c r="WYG93" s="364" t="s">
        <v>116</v>
      </c>
      <c r="WYH93" s="364" t="s">
        <v>116</v>
      </c>
      <c r="WYI93" s="364" t="s">
        <v>116</v>
      </c>
      <c r="WYJ93" s="364" t="s">
        <v>116</v>
      </c>
      <c r="WYK93" s="364" t="s">
        <v>116</v>
      </c>
      <c r="WYL93" s="364" t="s">
        <v>116</v>
      </c>
      <c r="WYM93" s="364" t="s">
        <v>116</v>
      </c>
      <c r="WYN93" s="364" t="s">
        <v>116</v>
      </c>
      <c r="WYO93" s="364" t="s">
        <v>116</v>
      </c>
      <c r="WYP93" s="364" t="s">
        <v>116</v>
      </c>
      <c r="WYQ93" s="364" t="s">
        <v>116</v>
      </c>
      <c r="WYR93" s="364" t="s">
        <v>116</v>
      </c>
      <c r="WYS93" s="364" t="s">
        <v>116</v>
      </c>
      <c r="WYT93" s="364" t="s">
        <v>116</v>
      </c>
      <c r="WYU93" s="364" t="s">
        <v>116</v>
      </c>
      <c r="WYV93" s="364" t="s">
        <v>116</v>
      </c>
      <c r="WYW93" s="364" t="s">
        <v>116</v>
      </c>
      <c r="WYX93" s="364" t="s">
        <v>116</v>
      </c>
      <c r="WYY93" s="364" t="s">
        <v>116</v>
      </c>
      <c r="WYZ93" s="364" t="s">
        <v>116</v>
      </c>
      <c r="WZA93" s="364" t="s">
        <v>116</v>
      </c>
      <c r="WZB93" s="364" t="s">
        <v>116</v>
      </c>
      <c r="WZC93" s="364" t="s">
        <v>116</v>
      </c>
      <c r="WZD93" s="364" t="s">
        <v>116</v>
      </c>
      <c r="WZE93" s="364" t="s">
        <v>116</v>
      </c>
      <c r="WZF93" s="364" t="s">
        <v>116</v>
      </c>
      <c r="WZG93" s="364" t="s">
        <v>116</v>
      </c>
      <c r="WZH93" s="364" t="s">
        <v>116</v>
      </c>
      <c r="WZI93" s="364" t="s">
        <v>116</v>
      </c>
      <c r="WZJ93" s="364" t="s">
        <v>116</v>
      </c>
      <c r="WZK93" s="364" t="s">
        <v>116</v>
      </c>
      <c r="WZL93" s="364" t="s">
        <v>116</v>
      </c>
      <c r="WZM93" s="364" t="s">
        <v>116</v>
      </c>
      <c r="WZN93" s="364" t="s">
        <v>116</v>
      </c>
      <c r="WZO93" s="364" t="s">
        <v>116</v>
      </c>
      <c r="WZP93" s="364" t="s">
        <v>116</v>
      </c>
      <c r="WZQ93" s="364" t="s">
        <v>116</v>
      </c>
      <c r="WZR93" s="364" t="s">
        <v>116</v>
      </c>
      <c r="WZS93" s="364" t="s">
        <v>116</v>
      </c>
      <c r="WZT93" s="364" t="s">
        <v>116</v>
      </c>
      <c r="WZU93" s="364" t="s">
        <v>116</v>
      </c>
      <c r="WZV93" s="364" t="s">
        <v>116</v>
      </c>
      <c r="WZW93" s="364" t="s">
        <v>116</v>
      </c>
      <c r="WZX93" s="364" t="s">
        <v>116</v>
      </c>
      <c r="WZY93" s="364" t="s">
        <v>116</v>
      </c>
      <c r="WZZ93" s="364" t="s">
        <v>116</v>
      </c>
      <c r="XAA93" s="364" t="s">
        <v>116</v>
      </c>
      <c r="XAB93" s="364" t="s">
        <v>116</v>
      </c>
      <c r="XAC93" s="364" t="s">
        <v>116</v>
      </c>
      <c r="XAD93" s="364" t="s">
        <v>116</v>
      </c>
      <c r="XAE93" s="364" t="s">
        <v>116</v>
      </c>
      <c r="XAF93" s="364" t="s">
        <v>116</v>
      </c>
      <c r="XAG93" s="364" t="s">
        <v>116</v>
      </c>
      <c r="XAH93" s="364" t="s">
        <v>116</v>
      </c>
      <c r="XAI93" s="364" t="s">
        <v>116</v>
      </c>
      <c r="XAJ93" s="364" t="s">
        <v>116</v>
      </c>
      <c r="XAK93" s="364" t="s">
        <v>116</v>
      </c>
      <c r="XAL93" s="364" t="s">
        <v>116</v>
      </c>
      <c r="XAM93" s="364" t="s">
        <v>116</v>
      </c>
      <c r="XAN93" s="364" t="s">
        <v>116</v>
      </c>
      <c r="XAO93" s="364" t="s">
        <v>116</v>
      </c>
      <c r="XAP93" s="364" t="s">
        <v>116</v>
      </c>
      <c r="XAQ93" s="364" t="s">
        <v>116</v>
      </c>
      <c r="XAR93" s="364" t="s">
        <v>116</v>
      </c>
      <c r="XAS93" s="364" t="s">
        <v>116</v>
      </c>
      <c r="XAT93" s="364" t="s">
        <v>116</v>
      </c>
      <c r="XAU93" s="364" t="s">
        <v>116</v>
      </c>
      <c r="XAV93" s="364" t="s">
        <v>116</v>
      </c>
      <c r="XAW93" s="364" t="s">
        <v>116</v>
      </c>
      <c r="XAX93" s="364" t="s">
        <v>116</v>
      </c>
      <c r="XAY93" s="364" t="s">
        <v>116</v>
      </c>
      <c r="XAZ93" s="364" t="s">
        <v>116</v>
      </c>
      <c r="XBA93" s="364" t="s">
        <v>116</v>
      </c>
      <c r="XBB93" s="364" t="s">
        <v>116</v>
      </c>
      <c r="XBC93" s="364" t="s">
        <v>116</v>
      </c>
      <c r="XBD93" s="364" t="s">
        <v>116</v>
      </c>
      <c r="XBE93" s="364" t="s">
        <v>116</v>
      </c>
      <c r="XBF93" s="364" t="s">
        <v>116</v>
      </c>
      <c r="XBG93" s="364" t="s">
        <v>116</v>
      </c>
      <c r="XBH93" s="364" t="s">
        <v>116</v>
      </c>
      <c r="XBI93" s="364" t="s">
        <v>116</v>
      </c>
      <c r="XBJ93" s="364" t="s">
        <v>116</v>
      </c>
      <c r="XBK93" s="364" t="s">
        <v>116</v>
      </c>
      <c r="XBL93" s="364" t="s">
        <v>116</v>
      </c>
      <c r="XBM93" s="364" t="s">
        <v>116</v>
      </c>
      <c r="XBN93" s="364" t="s">
        <v>116</v>
      </c>
      <c r="XBO93" s="364" t="s">
        <v>116</v>
      </c>
      <c r="XBP93" s="364" t="s">
        <v>116</v>
      </c>
      <c r="XBQ93" s="364" t="s">
        <v>116</v>
      </c>
      <c r="XBR93" s="364" t="s">
        <v>116</v>
      </c>
      <c r="XBS93" s="364" t="s">
        <v>116</v>
      </c>
      <c r="XBT93" s="364" t="s">
        <v>116</v>
      </c>
      <c r="XBU93" s="364" t="s">
        <v>116</v>
      </c>
      <c r="XBV93" s="364" t="s">
        <v>116</v>
      </c>
      <c r="XBW93" s="364" t="s">
        <v>116</v>
      </c>
      <c r="XBX93" s="364" t="s">
        <v>116</v>
      </c>
      <c r="XBY93" s="364" t="s">
        <v>116</v>
      </c>
      <c r="XBZ93" s="364" t="s">
        <v>116</v>
      </c>
      <c r="XCA93" s="364" t="s">
        <v>116</v>
      </c>
      <c r="XCB93" s="364" t="s">
        <v>116</v>
      </c>
      <c r="XCC93" s="364" t="s">
        <v>116</v>
      </c>
      <c r="XCD93" s="364" t="s">
        <v>116</v>
      </c>
      <c r="XCE93" s="364" t="s">
        <v>116</v>
      </c>
      <c r="XCF93" s="364" t="s">
        <v>116</v>
      </c>
      <c r="XCG93" s="364" t="s">
        <v>116</v>
      </c>
      <c r="XCH93" s="364" t="s">
        <v>116</v>
      </c>
      <c r="XCI93" s="364" t="s">
        <v>116</v>
      </c>
      <c r="XCJ93" s="364" t="s">
        <v>116</v>
      </c>
      <c r="XCK93" s="364" t="s">
        <v>116</v>
      </c>
      <c r="XCL93" s="364" t="s">
        <v>116</v>
      </c>
      <c r="XCM93" s="364" t="s">
        <v>116</v>
      </c>
      <c r="XCN93" s="364" t="s">
        <v>116</v>
      </c>
      <c r="XCO93" s="364" t="s">
        <v>116</v>
      </c>
      <c r="XCP93" s="364" t="s">
        <v>116</v>
      </c>
      <c r="XCQ93" s="364" t="s">
        <v>116</v>
      </c>
      <c r="XCR93" s="364" t="s">
        <v>116</v>
      </c>
      <c r="XCS93" s="364" t="s">
        <v>116</v>
      </c>
      <c r="XCT93" s="364" t="s">
        <v>116</v>
      </c>
      <c r="XCU93" s="364" t="s">
        <v>116</v>
      </c>
      <c r="XCV93" s="364" t="s">
        <v>116</v>
      </c>
      <c r="XCW93" s="364" t="s">
        <v>116</v>
      </c>
      <c r="XCX93" s="364" t="s">
        <v>116</v>
      </c>
      <c r="XCY93" s="364" t="s">
        <v>116</v>
      </c>
      <c r="XCZ93" s="364" t="s">
        <v>116</v>
      </c>
      <c r="XDA93" s="364" t="s">
        <v>116</v>
      </c>
      <c r="XDB93" s="364" t="s">
        <v>116</v>
      </c>
      <c r="XDC93" s="364" t="s">
        <v>116</v>
      </c>
      <c r="XDD93" s="364" t="s">
        <v>116</v>
      </c>
      <c r="XDE93" s="364" t="s">
        <v>116</v>
      </c>
      <c r="XDF93" s="364" t="s">
        <v>116</v>
      </c>
      <c r="XDG93" s="364" t="s">
        <v>116</v>
      </c>
      <c r="XDH93" s="364" t="s">
        <v>116</v>
      </c>
      <c r="XDI93" s="364" t="s">
        <v>116</v>
      </c>
      <c r="XDJ93" s="364" t="s">
        <v>116</v>
      </c>
      <c r="XDK93" s="364" t="s">
        <v>116</v>
      </c>
      <c r="XDL93" s="364" t="s">
        <v>116</v>
      </c>
      <c r="XDM93" s="364" t="s">
        <v>116</v>
      </c>
      <c r="XDN93" s="364" t="s">
        <v>116</v>
      </c>
      <c r="XDO93" s="364" t="s">
        <v>116</v>
      </c>
      <c r="XDP93" s="364" t="s">
        <v>116</v>
      </c>
      <c r="XDQ93" s="364" t="s">
        <v>116</v>
      </c>
      <c r="XDR93" s="364" t="s">
        <v>116</v>
      </c>
      <c r="XDS93" s="364" t="s">
        <v>116</v>
      </c>
      <c r="XDT93" s="364" t="s">
        <v>116</v>
      </c>
      <c r="XDU93" s="364" t="s">
        <v>116</v>
      </c>
      <c r="XDV93" s="364" t="s">
        <v>116</v>
      </c>
      <c r="XDW93" s="364" t="s">
        <v>116</v>
      </c>
      <c r="XDX93" s="364" t="s">
        <v>116</v>
      </c>
      <c r="XDY93" s="364" t="s">
        <v>116</v>
      </c>
      <c r="XDZ93" s="364" t="s">
        <v>116</v>
      </c>
      <c r="XEA93" s="364" t="s">
        <v>116</v>
      </c>
      <c r="XEB93" s="364" t="s">
        <v>116</v>
      </c>
      <c r="XEC93" s="364" t="s">
        <v>116</v>
      </c>
      <c r="XED93" s="364" t="s">
        <v>116</v>
      </c>
      <c r="XEE93" s="364" t="s">
        <v>116</v>
      </c>
      <c r="XEF93" s="364" t="s">
        <v>116</v>
      </c>
      <c r="XEG93" s="364" t="s">
        <v>116</v>
      </c>
      <c r="XEH93" s="364" t="s">
        <v>116</v>
      </c>
      <c r="XEI93" s="364" t="s">
        <v>116</v>
      </c>
      <c r="XEJ93" s="364" t="s">
        <v>116</v>
      </c>
      <c r="XEK93" s="364" t="s">
        <v>116</v>
      </c>
      <c r="XEL93" s="364" t="s">
        <v>116</v>
      </c>
      <c r="XEM93" s="364" t="s">
        <v>116</v>
      </c>
      <c r="XEN93" s="364" t="s">
        <v>116</v>
      </c>
      <c r="XEO93" s="364" t="s">
        <v>116</v>
      </c>
      <c r="XEP93" s="364" t="s">
        <v>116</v>
      </c>
      <c r="XEQ93" s="364" t="s">
        <v>116</v>
      </c>
      <c r="XER93" s="364" t="s">
        <v>116</v>
      </c>
      <c r="XES93" s="364" t="s">
        <v>116</v>
      </c>
      <c r="XET93" s="364" t="s">
        <v>116</v>
      </c>
      <c r="XEU93" s="364" t="s">
        <v>116</v>
      </c>
      <c r="XEV93" s="364" t="s">
        <v>116</v>
      </c>
      <c r="XEW93" s="364" t="s">
        <v>116</v>
      </c>
      <c r="XEX93" s="364" t="s">
        <v>116</v>
      </c>
      <c r="XEY93" s="364" t="s">
        <v>116</v>
      </c>
      <c r="XEZ93" s="364" t="s">
        <v>116</v>
      </c>
      <c r="XFA93" s="364" t="s">
        <v>116</v>
      </c>
      <c r="XFB93" s="364" t="s">
        <v>116</v>
      </c>
      <c r="XFC93" s="364" t="s">
        <v>116</v>
      </c>
      <c r="XFD93" s="364" t="s">
        <v>116</v>
      </c>
    </row>
    <row r="94" spans="1:16384">
      <c r="A94" s="362" t="s">
        <v>121</v>
      </c>
    </row>
    <row r="95" spans="1:16384">
      <c r="A95" s="362" t="s">
        <v>122</v>
      </c>
    </row>
    <row r="96" spans="1:16384">
      <c r="A96" s="362" t="s">
        <v>123</v>
      </c>
    </row>
    <row r="97" spans="1:1">
      <c r="A97" s="362" t="s">
        <v>124</v>
      </c>
    </row>
    <row r="98" spans="1:1">
      <c r="A98" s="362" t="s">
        <v>125</v>
      </c>
    </row>
    <row r="99" spans="1:1">
      <c r="A99" s="362" t="s">
        <v>126</v>
      </c>
    </row>
    <row r="100" spans="1:1">
      <c r="A100" s="362" t="s">
        <v>127</v>
      </c>
    </row>
    <row r="101" spans="1:1">
      <c r="A101" s="362" t="s">
        <v>128</v>
      </c>
    </row>
    <row r="102" spans="1:1">
      <c r="A102" s="362" t="s">
        <v>129</v>
      </c>
    </row>
    <row r="103" spans="1:1" ht="12" customHeight="1">
      <c r="A103" s="362" t="s">
        <v>130</v>
      </c>
    </row>
    <row r="104" spans="1:1">
      <c r="A104" s="364"/>
    </row>
    <row r="105" spans="1:1">
      <c r="A105" s="361" t="s">
        <v>131</v>
      </c>
    </row>
    <row r="106" spans="1:1" ht="4.5" customHeight="1">
      <c r="A106" s="361"/>
    </row>
    <row r="107" spans="1:1">
      <c r="A107" s="362" t="s">
        <v>132</v>
      </c>
    </row>
    <row r="108" spans="1:1">
      <c r="A108" s="362" t="s">
        <v>133</v>
      </c>
    </row>
    <row r="109" spans="1:1">
      <c r="A109" s="362" t="s">
        <v>134</v>
      </c>
    </row>
    <row r="110" spans="1:1">
      <c r="A110" s="362" t="s">
        <v>135</v>
      </c>
    </row>
    <row r="111" spans="1:1">
      <c r="A111" s="362" t="s">
        <v>136</v>
      </c>
    </row>
    <row r="112" spans="1:1">
      <c r="A112" s="362" t="s">
        <v>137</v>
      </c>
    </row>
    <row r="113" spans="1:1">
      <c r="A113" s="362" t="s">
        <v>138</v>
      </c>
    </row>
    <row r="114" spans="1:1">
      <c r="A114" s="362" t="s">
        <v>139</v>
      </c>
    </row>
    <row r="115" spans="1:1">
      <c r="A115" s="362" t="s">
        <v>140</v>
      </c>
    </row>
    <row r="116" spans="1:1" ht="16.5" customHeight="1">
      <c r="A116" s="364"/>
    </row>
    <row r="117" spans="1:1">
      <c r="A117" s="361" t="s">
        <v>141</v>
      </c>
    </row>
    <row r="118" spans="1:1" ht="4.5" customHeight="1">
      <c r="A118" s="361"/>
    </row>
    <row r="119" spans="1:1">
      <c r="A119" s="362" t="s">
        <v>142</v>
      </c>
    </row>
    <row r="120" spans="1:1">
      <c r="A120" s="362" t="s">
        <v>143</v>
      </c>
    </row>
    <row r="121" spans="1:1" ht="13.5" customHeight="1">
      <c r="A121" s="362" t="s">
        <v>144</v>
      </c>
    </row>
    <row r="123" spans="1:1">
      <c r="A123" s="359" t="s">
        <v>145</v>
      </c>
    </row>
    <row r="124" spans="1:1" ht="9.75" customHeight="1">
      <c r="A124" s="359"/>
    </row>
    <row r="125" spans="1:1">
      <c r="A125" s="367" t="s">
        <v>146</v>
      </c>
    </row>
    <row r="126" spans="1:1" ht="6" customHeight="1">
      <c r="A126" s="367"/>
    </row>
    <row r="127" spans="1:1">
      <c r="A127" s="362" t="s">
        <v>147</v>
      </c>
    </row>
    <row r="128" spans="1:1">
      <c r="A128" s="362" t="s">
        <v>148</v>
      </c>
    </row>
    <row r="129" spans="1:1">
      <c r="A129" s="362" t="s">
        <v>149</v>
      </c>
    </row>
    <row r="130" spans="1:1">
      <c r="A130" s="362" t="s">
        <v>150</v>
      </c>
    </row>
    <row r="131" spans="1:1" ht="8.25" customHeight="1">
      <c r="A131" s="364"/>
    </row>
    <row r="132" spans="1:1">
      <c r="A132" s="367" t="s">
        <v>151</v>
      </c>
    </row>
    <row r="133" spans="1:1" ht="4.5" customHeight="1">
      <c r="A133" s="364"/>
    </row>
    <row r="134" spans="1:1">
      <c r="A134" s="362" t="s">
        <v>152</v>
      </c>
    </row>
    <row r="135" spans="1:1">
      <c r="A135" s="362" t="s">
        <v>153</v>
      </c>
    </row>
    <row r="136" spans="1:1">
      <c r="A136" s="362" t="s">
        <v>154</v>
      </c>
    </row>
    <row r="137" spans="1:1">
      <c r="A137" s="362" t="s">
        <v>155</v>
      </c>
    </row>
    <row r="138" spans="1:1">
      <c r="A138" s="362" t="s">
        <v>156</v>
      </c>
    </row>
    <row r="139" spans="1:1" ht="10.5" customHeight="1"/>
    <row r="140" spans="1:1" ht="14.25" customHeight="1">
      <c r="A140" s="368" t="s">
        <v>157</v>
      </c>
    </row>
    <row r="141" spans="1:1" ht="21.75" customHeight="1">
      <c r="A141" s="362" t="s">
        <v>158</v>
      </c>
    </row>
    <row r="142" spans="1:1">
      <c r="A142" s="362" t="s">
        <v>159</v>
      </c>
    </row>
    <row r="143" spans="1:1">
      <c r="A143" s="362" t="s">
        <v>160</v>
      </c>
    </row>
    <row r="144" spans="1:1">
      <c r="A144" s="362" t="s">
        <v>161</v>
      </c>
    </row>
    <row r="145" spans="1:1">
      <c r="A145" s="362" t="s">
        <v>162</v>
      </c>
    </row>
    <row r="146" spans="1:1">
      <c r="A146" s="362" t="s">
        <v>163</v>
      </c>
    </row>
    <row r="147" spans="1:1">
      <c r="A147" s="362" t="s">
        <v>164</v>
      </c>
    </row>
    <row r="148" spans="1:1">
      <c r="A148" s="362" t="s">
        <v>165</v>
      </c>
    </row>
    <row r="149" spans="1:1">
      <c r="A149" s="362" t="s">
        <v>166</v>
      </c>
    </row>
    <row r="150" spans="1:1" ht="7.5" customHeight="1">
      <c r="A150" s="366"/>
    </row>
    <row r="151" spans="1:1">
      <c r="A151" s="359" t="s">
        <v>167</v>
      </c>
    </row>
    <row r="152" spans="1:1" ht="10.5" customHeight="1"/>
    <row r="153" spans="1:1" ht="12" customHeight="1">
      <c r="A153" s="362" t="s">
        <v>168</v>
      </c>
    </row>
    <row r="154" spans="1:1" ht="12" customHeight="1">
      <c r="A154" s="362" t="s">
        <v>169</v>
      </c>
    </row>
    <row r="155" spans="1:1">
      <c r="A155" s="362" t="s">
        <v>170</v>
      </c>
    </row>
    <row r="156" spans="1:1">
      <c r="A156" s="362" t="s">
        <v>171</v>
      </c>
    </row>
    <row r="157" spans="1:1" ht="9" customHeight="1"/>
    <row r="159" spans="1:1">
      <c r="A159" s="356" t="s">
        <v>1</v>
      </c>
    </row>
  </sheetData>
  <hyperlinks>
    <hyperlink ref="A7" location="'I.1. Ley 87-01 (2)'!A1" display="I.1 Ley 87-01" xr:uid="{00000000-0004-0000-0300-000000000000}"/>
    <hyperlink ref="A8" location="'I.2. Org. SDSS'!A1" display="I.2 Organización del Sistema" xr:uid="{00000000-0004-0000-0300-000001000000}"/>
    <hyperlink ref="A9" location="'I.3. Reg. y Seg.'!A1" display="I.3 Regímenes y Seguros del SDSS" xr:uid="{00000000-0004-0000-0300-000002000000}"/>
    <hyperlink ref="A10" location="'I.4. Seg. y Ben.'!A1" display="I.4 Seguros y Beneficios del SDSS" xr:uid="{00000000-0004-0000-0300-000003000000}"/>
    <hyperlink ref="A13" location="'II.1. SDSS.Definición'!A1" display="II.1 Definiciones del SDSS" xr:uid="{00000000-0004-0000-0300-000004000000}"/>
    <hyperlink ref="A14" location="'II.2.Analisis SDSS'!A1" display="II.2 Análisis de las Empresas del SDSS" xr:uid="{00000000-0004-0000-0300-000005000000}"/>
    <hyperlink ref="A15" location="'II.3. Empl x sector '!A1" display="II.3 Empresas y Empleados Afiliados Activos al SDSS por Sector" xr:uid="{00000000-0004-0000-0300-000006000000}"/>
    <hyperlink ref="A16" location="' II.4.Empr x No. de empl'!A1" display="II.4 Empresas Afiliadas al SDSS, por Cantidad de Empleados Registrados en TSS" xr:uid="{00000000-0004-0000-0300-000007000000}"/>
    <hyperlink ref="A17" location="'II.5 Salario prom.'!A1" display="II.5 Salario Promedio Mensual de los Empleados Afiliados Activos al SDSS, por Sector" xr:uid="{00000000-0004-0000-0300-000008000000}"/>
    <hyperlink ref="A18" location="'II.6.Empl xsexoy edad'!A1" display="II.6 Trabajadores Afiliados Activos al SDSS, por Sexo y Edad" xr:uid="{00000000-0004-0000-0300-000009000000}"/>
    <hyperlink ref="A24" location="'III.1.1a. Def. Afil. SFS1'!A1" display="III.1.1 Definiciones del SFS" xr:uid="{00000000-0004-0000-0300-00000A000000}"/>
    <hyperlink ref="A25" location="'III.1.2.Analisis SFS'!A1" display="III.1.2 Análisis de Afiliación del SFS" xr:uid="{00000000-0004-0000-0300-00000B000000}"/>
    <hyperlink ref="A26" location="III.1.3.Afil.SFSPob.Nac.!A1" display="III.1.3 Afiliación del SFS a la Población Nacional" xr:uid="{00000000-0004-0000-0300-00000C000000}"/>
    <hyperlink ref="A27" location="'III.1.4.Afil. SFS'!A1" display="III.1.4 Afiliación del SFS por Régimen de Financiamiento" xr:uid="{00000000-0004-0000-0300-00000D000000}"/>
    <hyperlink ref="A28" location="'III.1.5.Cob.Afil. SFS '!A1" display="III.1.5 Cobertura de Afiliación al SFS por Régimen de Financiamiento" xr:uid="{00000000-0004-0000-0300-00000E000000}"/>
    <hyperlink ref="A29" location="'III.1.6.Afil. SFS x sexo'!A1" display="III.1.6 Afiliación al SFS por Sexo" xr:uid="{00000000-0004-0000-0300-00000F000000}"/>
    <hyperlink ref="A33" location="'III.2.1.Afil. SFS.RC '!A1" display="III.2.2 Análisis de Afiliación del SFS del RC" xr:uid="{00000000-0004-0000-0300-000010000000}"/>
    <hyperlink ref="A34" location="'III.2.2. Afil. SFS RC Anual '!A1" display="III.2.2 Afiliación Anual por Tipo al SFS del Régimen Contributivo (RC)" xr:uid="{00000000-0004-0000-0300-000011000000}"/>
    <hyperlink ref="A33:XFD33" location="'III.2.1.Afil. SFS.RC '!A1" display="III.2.1 Análisis de Afiliación del SFS del RC" xr:uid="{00000000-0004-0000-0300-000012000000}"/>
    <hyperlink ref="A35" location="'III.2.3. Afil. SFS RC Mensual'!A1" display="III.2.3 Afiliación Mensual por Tipo al SFS del Régimen Contributivo (RC)" xr:uid="{00000000-0004-0000-0300-000013000000}"/>
    <hyperlink ref="A36" location="'III.2.4.Cob.Afil. SFS RC Anual'!A1" display="III.2.4 Cobertura de Afiliación  Anual por Tipo del Régimen Contributivo (RC)" xr:uid="{00000000-0004-0000-0300-000014000000}"/>
    <hyperlink ref="A37" location="' III.2.5.Cob.Afil.SFSRC Mens'!A1" display="III.2.5 Cobertura de Afiliación Mensual por Tipo del Régimen Contributivo (RC)" xr:uid="{00000000-0004-0000-0300-000015000000}"/>
    <hyperlink ref="A38" location="'III.2.6.Afil. SFS RC X sex.tipo'!A1" display="III.2.6 Afiliados al SFS del RC por Sexo y Tipo" xr:uid="{00000000-0004-0000-0300-000016000000}"/>
    <hyperlink ref="A42" location="'III.3.1.Analis.Afil. SFS.RS1  '!A1" display="III.3.1 Definiciones y Análisis de Afiliación del SFS del RS" xr:uid="{00000000-0004-0000-0300-000017000000}"/>
    <hyperlink ref="A43" location="'III.3.2. Afil anual SFS RS '!A1" display="III.3.2 Afiliación Anual al SFS del Régimen Subsidiado (RS) por Tipo" xr:uid="{00000000-0004-0000-0300-000018000000}"/>
    <hyperlink ref="A44" location="' III.3.3.Afil.mensual SFS RS '!A1" display="III.3.3 Afiliación Mensual al SFS del Régimen Subsidiado (RS) por Tipo" xr:uid="{00000000-0004-0000-0300-000019000000}"/>
    <hyperlink ref="A45" location="'III.3.4.Cob.Afil anual SFS RS'!A1" display="III.3.4 Cobertura de Afiliación Anual al SFS el Régimen Subsidiado (RS) por Tipo " xr:uid="{00000000-0004-0000-0300-00001A000000}"/>
    <hyperlink ref="A46" location="'III.3.5.Cob.Afil.mens.SFS RS '!A1" display="III.3.5 Cobertura de Afiliación Mensual al SFS el Régimen Subsidiado (RS) por Tipo " xr:uid="{00000000-0004-0000-0300-00001B000000}"/>
    <hyperlink ref="A47" location="'III.3.6.Afil.SFSRSsex tipo '!A1" display="III.3.6 Afiliados al SFS el Régimen Subsidiado (RS) por Sexo y Tipo de Afiliación" xr:uid="{00000000-0004-0000-0300-00001C000000}"/>
    <hyperlink ref="A51" location="III.4.1.Afil.RET1!A1" display="III.4.1 Definiciones y Análisis del RET " xr:uid="{00000000-0004-0000-0300-00001D000000}"/>
    <hyperlink ref="A52" location="' III.4.2.Afil. SFSP Anual.'!A1" display="III.4.2 Afiliación Anual de Pensionados al SFS" xr:uid="{00000000-0004-0000-0300-00001E000000}"/>
    <hyperlink ref="A53" location="' III.4.3.Afil. SFSP Mensual'!A1" display="III.4.3 Afiliación Mensual de Pensionados al SFS" xr:uid="{00000000-0004-0000-0300-00001F000000}"/>
    <hyperlink ref="A54" location="' III.4.4.Cob.Afil. SFSP Mensual'!A1" display="III.4.4 Cobertura Afiliación Mensual de Pensionados al SFS" xr:uid="{00000000-0004-0000-0300-000020000000}"/>
    <hyperlink ref="A58" location="'III.5.1.Definición Afil. SVDS'!A1" display="III.5.1  Definiciones del SVDS" xr:uid="{00000000-0004-0000-0300-000021000000}"/>
    <hyperlink ref="A59" location="'III.5.2.Analisis Afil. SVDS'!A1" display="III.5.2  Análisis de Afiliación del SVDS" xr:uid="{00000000-0004-0000-0300-000022000000}"/>
    <hyperlink ref="A60" location="'III.5.3.Afil. SVDS'!A1" display="III.5.3 Cantidad de Afiliados y Cotizantes Anual del RC" xr:uid="{00000000-0004-0000-0300-000023000000}"/>
    <hyperlink ref="A61" location="'III.5.4.Afil. SVDS mensual'!A1" display="III.5.4  Afiliación Mensual al SVDS del RC" xr:uid="{00000000-0004-0000-0300-000024000000}"/>
    <hyperlink ref="A62" location="'III.5.5.Afil. cotiz.'!A1" display="III.5.5  Comparación Anual del Número de Afiliados Cotizantes con la Población Ocupada Formal" xr:uid="{00000000-0004-0000-0300-000025000000}"/>
    <hyperlink ref="A63" location="'III.5.6.Cotiz. x rango de edad'!A1" display="III.5.6  Cotizantes del SVDS por Rango de Edad" xr:uid="{00000000-0004-0000-0300-000026000000}"/>
    <hyperlink ref="A64" location="'III.5.7.Cotiz x sal. min. cot.'!A1" display="III.5.7  Cotizantes del SVDS por Cantidad de Salario Mínimo Cotizable" xr:uid="{00000000-0004-0000-0300-000027000000}"/>
    <hyperlink ref="A65" location="'III.5.8.Cotiz.x AFP y fondos'!A1" display="III.5.8  Distribución de los Afiliados Cotizantes por AFP`s y Fondos de Reparto" xr:uid="{00000000-0004-0000-0300-000028000000}"/>
    <hyperlink ref="A66" location="III.5.9.PEA_Pensiones_Género!A1" display="III.5.9  Población Económicamente Activa Afiliada al SVDS por Género" xr:uid="{00000000-0004-0000-0300-000029000000}"/>
    <hyperlink ref="A67" location="'III.5.10.Cot.Afil X Sexo'!A1" display="III.5.10 Afiliados y Cotizantes del SVDS por Género" xr:uid="{00000000-0004-0000-0300-00002A000000}"/>
    <hyperlink ref="A68" location="'III.5.11.Traspasos anual'!A1" display="III.5.11  Traspaso Totales por Año" xr:uid="{00000000-0004-0000-0300-00002B000000}"/>
    <hyperlink ref="A69" location="'III.5.12.Trasp. recibidos'!A1" display="III.5.12 Traspasos Recibidos en Entidades de CCI y Reparto" xr:uid="{00000000-0004-0000-0300-00002C000000}"/>
    <hyperlink ref="A70" location="'III.5.13.Trasp. cedidos'!A1" display="III.5.13 Traspaso Cedidos en Entidades de CCI y Reparto" xr:uid="{00000000-0004-0000-0300-00002D000000}"/>
    <hyperlink ref="A71" location="'III.5.14.Trasp. netos'!A1" display="III.5.14 Traspaso Netos en Entidades de CCI y Reparto" xr:uid="{00000000-0004-0000-0300-00002E000000}"/>
    <hyperlink ref="A72" location="'III.5.15.Afil. SVDSxprov.'!A1" display="III.5.15 Distribución de Afiliados de las AFP por Provincias" xr:uid="{00000000-0004-0000-0300-00002F000000}"/>
    <hyperlink ref="A76" location="'III.6.1.Definición Afil. SRL'!A1" display="III.6.1 Definiciones de SRL" xr:uid="{00000000-0004-0000-0300-000030000000}"/>
    <hyperlink ref="A77" location="'III.6.2.Afil. SRL.RC1 '!A1" display="III.6.2 Análisis de la Afiliación del SRL" xr:uid="{00000000-0004-0000-0300-000031000000}"/>
    <hyperlink ref="A78" location="'III.6.3.Afil. SRL'!A1" display="III.6.3 Comparativo Afiliación al SRL en Relación a la Población Ocupada en el Sector Formal" xr:uid="{00000000-0004-0000-0300-000032000000}"/>
    <hyperlink ref="A79" location="'III.6.4.Afil. SRL x sexoy edad'!A1" display="III.6.4 Afiliación al SRL por Grupo de Edad y Género" xr:uid="{00000000-0004-0000-0300-000033000000}"/>
    <hyperlink ref="A80" location="'III.6.5.Afil. ARL x riesgo'!A1" display="III.6.5 Empleados Afiliados Activos al SDSS por Tipo de Riesgos Laborales de sus Empresas" xr:uid="{00000000-0004-0000-0300-000034000000}"/>
    <hyperlink ref="A81" location="'III.6.6.ID. Accidentabilidad'!A1" display="III.6.6 Accidentabilidad Laboral de los Afiliados al SRL" xr:uid="{00000000-0004-0000-0300-000035000000}"/>
    <hyperlink ref="A86" location="'IV.1a.Definición Ing.Gastos)'!A1" display="IV.I.1  Definiciones Ingresos y Egresos del SDSS" xr:uid="{00000000-0004-0000-0300-000036000000}"/>
    <hyperlink ref="A87" location="'IV.1.2. Analisis Ing.Egr'!A1" display="IV.I.2  Análisis de Ingresos y Egresos del SDSS" xr:uid="{00000000-0004-0000-0300-000037000000}"/>
    <hyperlink ref="A88" location="'IV.1.3. Ingr y egr SDSS'!A1" display="IV.I.3  Ingreso y egreso Anuales del SDSS" xr:uid="{00000000-0004-0000-0300-000038000000}"/>
    <hyperlink ref="A89" location="'IV.1.4. Recaudo x sector'!A1" display="IV.I.4  Recaudo del RC del SDSS por Origen por Sector Económico" xr:uid="{00000000-0004-0000-0300-000039000000}"/>
    <hyperlink ref="A93" location="'IV.2.1 AnálisisIng.Egr.Seg'!A1" display="IV.2.1  Análisis de Ingresos y Egresos por Seguros" xr:uid="{00000000-0004-0000-0300-00003A000000}"/>
    <hyperlink ref="A94" location="'IV.2.2. Pagos SFS A'!A1" display="IV.2.2  Fondos Pagados Anualmente por Cuentas al SFS del RC" xr:uid="{00000000-0004-0000-0300-00003B000000}"/>
    <hyperlink ref="A95" location="'IV.2.3.Pagos_SFS M'!A1" display="IV.2.3  Fondos Pagados Mensualmente por Cuentas al SFS del RC" xr:uid="{00000000-0004-0000-0300-00003C000000}"/>
    <hyperlink ref="A96" location="'IV.2.4.Pagos x ARS 2'!A1" display="IV.2.4  Fondos Pagados a las ARS del SFS del RC" xr:uid="{00000000-0004-0000-0300-00003D000000}"/>
    <hyperlink ref="A97" location="'IV.2.5.Pagos x ARS'!A1" display="IV.2.5  Fondos Pagados del RC a las ARS del SFS" xr:uid="{00000000-0004-0000-0300-00003E000000}"/>
    <hyperlink ref="A98" location="'IV.2.6.INV_SFS x Entidad'!A1" display="IV.2.6 Distribución de las Inversiones de la Cuenta de la Salud por Instrumento" xr:uid="{00000000-0004-0000-0300-00003F000000}"/>
    <hyperlink ref="A99" location="'IV.2.6.INV_SFS x Entidad'!A1" display="IV.2.7 Distribución de las Inversiones del SFS del RC" xr:uid="{00000000-0004-0000-0300-000040000000}"/>
    <hyperlink ref="A100" location="'IV.2.8.Aport. GOB. y Pagos RS'!A1" display="IV.2.8 Aportes del Gobierno Central y Pago a SENASA" xr:uid="{00000000-0004-0000-0300-000041000000}"/>
    <hyperlink ref="A101" location="'IV.2.9.Saldos RS mensual'!A1" display="IV.2.9 Aportes y Pagos Mensual del SFS en el RS" xr:uid="{00000000-0004-0000-0300-000042000000}"/>
    <hyperlink ref="A102" location="'IV.2.10 Pagos.SFS Pens.'!A1" display="IV.2.10 Pagos Anuales del SFSP Ley 1896-379" xr:uid="{00000000-0004-0000-0300-000043000000}"/>
    <hyperlink ref="A103" location="'IV.2.11.Pagos.SFS Pens.Mens.'!A1" display="IV.2.11 Pagos Mensuales del SFSP por ARS" xr:uid="{00000000-0004-0000-0300-000044000000}"/>
    <hyperlink ref="A107" location="IV.3.1.AnálisisIng.Eg.SVDS!A1" display="IV.3.1  Análisis de Ingresos y Egresos del SVDS" xr:uid="{00000000-0004-0000-0300-000045000000}"/>
    <hyperlink ref="A108" location="'IV.3.2.Pagos_ SVDS'!A1" display="IV.3.2 Dispersión Histórica del SVDS" xr:uid="{00000000-0004-0000-0300-000046000000}"/>
    <hyperlink ref="A109" location="'IV.3.3.Pagos anuales x cuentas'!A1" display="IV.3.3  Pago Anual al SVDS por Cuentas del SVDS" xr:uid="{00000000-0004-0000-0300-000047000000}"/>
    <hyperlink ref="A110" location="'IV.3.4.Pago Entidades'!A1" display="IV.3.4  Pagos a Entidades del Seguro de Vejez, Discapacidad y Sobrevivencia" xr:uid="{00000000-0004-0000-0300-000048000000}"/>
    <hyperlink ref="A111" location="'IV.3.5.Patrim. fp anual'!A1" display="IV.3.5  Patrimonio de los Fondos de Pensiones por Año" xr:uid="{00000000-0004-0000-0300-000049000000}"/>
    <hyperlink ref="A112" location="'IV.3.6.Cartera de inv fp'!A1" display="IV.3.6 Composición de la Cartera Total de Inversión de los Fondos de Pensiones por Tipo de Emisor" xr:uid="{00000000-0004-0000-0300-00004A000000}"/>
    <hyperlink ref="A113" location="'IV.3.7. Comp. Cartera'!A1" display="IV.3.7 Composición de la Cartera Total de Inversión de los Fondos de Pensiones por Instrumento" xr:uid="{00000000-0004-0000-0300-00004B000000}"/>
    <hyperlink ref="A114" location="'IV.3.8. Rent. nom. de los FP'!A1" display="IV.3.8  Rentabilidad Nominal Promedio de los Fondos de Pensiones" xr:uid="{00000000-0004-0000-0300-00004C000000}"/>
    <hyperlink ref="A115" location="IV.3.9.Rentab.Real!A1" display="IV.3.9 Rentabilidad Promedio de los Fondos de Pensiones" xr:uid="{00000000-0004-0000-0300-00004D000000}"/>
    <hyperlink ref="A119" location="'IV.4.1. Analisis '!A1" display="IV.4.1  Análisis del SRL" xr:uid="{00000000-0004-0000-0300-00004E000000}"/>
    <hyperlink ref="A120" location="'IV.4.2.Pagos ARL A'!A1" display="IV.4.2 Pagos Anuales al ARL por Cuentas" xr:uid="{00000000-0004-0000-0300-00004F000000}"/>
    <hyperlink ref="A121" location="'IV.4.3.Pagos_ARL M'!A1" display="IV.4.3 Pagos Mensuales por Cuentas al Seguro de Riesgo Laborales" xr:uid="{00000000-0004-0000-0300-000050000000}"/>
    <hyperlink ref="A127" location="'V.2.1.SUBSIDIO_SFS Def.'!A1" display="V.2.1  Definiciones Subsidios" xr:uid="{00000000-0004-0000-0300-000051000000}"/>
    <hyperlink ref="A128" location="V.2.2.Análisis!A1" display="V.2.2 Análisis de Subsidio de Matenidad, Lactancia y Enfermedad Común" xr:uid="{00000000-0004-0000-0300-000052000000}"/>
    <hyperlink ref="A129" location="' V.2.3.Benef. subsid '!A1" display="V.2.3 Afiliados Beneficiarios por Subsidios de Maternidad, Lactancia y Enfermedad Común" xr:uid="{00000000-0004-0000-0300-000053000000}"/>
    <hyperlink ref="A130" location="'V.2.4. Monto subsid (2)'!A1" display="V.2.4 Montos Aprobados en Millones de RD$ por Concepto de Subsidios por Maternidad, Lactancia y Enfermedad Común" xr:uid="{00000000-0004-0000-0300-000054000000}"/>
    <hyperlink ref="A134" location="'V.3.1. Def-Análisis pens.'!A1" display="V.3.1  Definiciones Subsidios SVDS" xr:uid="{00000000-0004-0000-0300-000055000000}"/>
    <hyperlink ref="A135" location="'V.3.1. Def-Análisis pens.'!A1" display="V.3.2 Análisis de Subsidio de SVDS" xr:uid="{00000000-0004-0000-0300-000056000000}"/>
    <hyperlink ref="A136" location="'V.3.2 Pensiones por año'!A1" display="V.3.3 Pensiones Otorgadas por Año del SVDS" xr:uid="{00000000-0004-0000-0300-000057000000}"/>
    <hyperlink ref="A137" location="'V.3.3.Pens.Disc. AFP'!A1" display="V.3.4 Monto de Pensión Promedio por Tipo de Discapacidad Según AFP" xr:uid="{00000000-0004-0000-0300-000058000000}"/>
    <hyperlink ref="A138" location="'V.3.4.Pensiones Sob.Disc'!A1" display="V.3.5 Pensión Promedio de Sobrevivencia y Discapacidad (RD$) del SVDS" xr:uid="{00000000-0004-0000-0300-000059000000}"/>
    <hyperlink ref="A141" location="'V.4.1.Def-Analisis   '!A1" display="V.4.1 Análisis de Beneficios de la Administradora de Riesgos Laborales" xr:uid="{00000000-0004-0000-0300-00005A000000}"/>
    <hyperlink ref="A142" location="'V.4.2.NA. Reportes ARL'!A1" display="V.4.2 Reporte de Accidente Laborales y Enfermedades Profesionales" xr:uid="{00000000-0004-0000-0300-00005B000000}"/>
    <hyperlink ref="A143" location="'V.4.3. NA.Cant. accid x región'!A1" display="V.4.3  Reporte de Accidente Laborales y Enfermedades Profesionales por Región" xr:uid="{00000000-0004-0000-0300-00005C000000}"/>
    <hyperlink ref="A144" location="'V.4.4.NA.Cant. accid x Prov.)'!A1" display="V.4.4 Reporte de Accidentes Laborales y Enfermedades Profesionales por Provincia" xr:uid="{00000000-0004-0000-0300-00005D000000}"/>
    <hyperlink ref="A145" location="'V.4.5.NA.Cant. accid x Proced.'!A1" display="V.4.5 Reporte de Accidentes Laborales y Enfermedades Profesionales por Zona de Procedencia" xr:uid="{00000000-0004-0000-0300-00005E000000}"/>
    <hyperlink ref="A146" location="'V.4.6. NA.Cant. accid x sector'!A1" display="V.4.6 Reporte de Accidente Laborales y Enfermedades Profesionales por Tipo Sector" xr:uid="{00000000-0004-0000-0300-00005F000000}"/>
    <hyperlink ref="A147" location="'V.4.7. Accid x sexo'!A1" display="V.4.7 Reporte de Accidentes Laborales y Enfermedades Profesionales por Sexo" xr:uid="{00000000-0004-0000-0300-000060000000}"/>
    <hyperlink ref="A148" location="'V.4.8. Accid x rango de edad'!A1" display="V.4.8 Reporte de Accidentes Laborales y Enfermedades Profesionales por Rango de Edad" xr:uid="{00000000-0004-0000-0300-000061000000}"/>
    <hyperlink ref="A149" location="'V.4.9.Accid x Escolaridad'!A1" display="V.4.9 Reporte de Accidentes Laborales y Enfermedades Profesionales por Nivel de Escolaridad" xr:uid="{00000000-0004-0000-0300-000062000000}"/>
    <hyperlink ref="A153" location="'VII.1. Analisis CBSS'!Área_de_impresión" display="VII.1 Analisis del Convenio Bilateral" xr:uid="{00000000-0004-0000-0300-000063000000}"/>
    <hyperlink ref="A154" location="'VII.2.CBSS Tram.'!Área_de_impresión" display="VII.2 Cantidad de Solicitudes por año y tipo de trámite" xr:uid="{00000000-0004-0000-0300-000064000000}"/>
    <hyperlink ref="A155" location="'VII.3.CBSS-Benef'!Área_de_impresión" display="VII.3 Cantidad de Solicitantes por Año y Tipo de Beneficio" xr:uid="{00000000-0004-0000-0300-000065000000}"/>
    <hyperlink ref="A156" location="'VII.4.CBSS-Tramit.'!Área_de_impresión" display="VII.4  Cantidad de Solicitudes y Tramitaciones Concluidas " xr:uid="{00000000-0004-0000-0300-000066000000}"/>
    <hyperlink ref="A151" location="VII.CBSS!Área_de_impresión" display="VII. Estadísticas del Convenio Bilateral de Seguridad Social entre España y la República Dominicana" xr:uid="{00000000-0004-0000-0300-000067000000}"/>
    <hyperlink ref="A1" location="'VIII.1 Ocup. formal'!Área_de_impresión" display="'VIII.1 Ocup. formal'!Área_de_impresión" xr:uid="{00000000-0004-0000-0300-000068000000}"/>
  </hyperlinks>
  <pageMargins left="0.70866141732283472" right="0.70866141732283472" top="0.74803149606299213" bottom="0.74803149606299213" header="0.31496062992125984" footer="0.31496062992125984"/>
  <pageSetup paperSize="119" scale="99" fitToHeight="0" orientation="portrait" r:id="rId1"/>
  <rowBreaks count="2" manualBreakCount="2">
    <brk id="54" man="1"/>
    <brk id="10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Hoja55">
    <tabColor rgb="FF0070C0"/>
    <pageSetUpPr fitToPage="1"/>
  </sheetPr>
  <dimension ref="A1:R45"/>
  <sheetViews>
    <sheetView showGridLines="0" view="pageBreakPreview" zoomScale="55" zoomScaleNormal="85" zoomScaleSheetLayoutView="55" workbookViewId="0">
      <selection activeCell="I15" sqref="I15"/>
    </sheetView>
  </sheetViews>
  <sheetFormatPr defaultColWidth="11.42578125" defaultRowHeight="14.25"/>
  <cols>
    <col min="1" max="1" width="32.7109375" style="254" customWidth="1"/>
    <col min="2" max="2" width="33.140625" style="254" customWidth="1"/>
    <col min="3" max="3" width="33.28515625" style="254" customWidth="1"/>
    <col min="4" max="4" width="36.42578125" style="254" customWidth="1"/>
    <col min="5" max="8" width="15" style="254" customWidth="1"/>
    <col min="9" max="9" width="27.42578125" style="254" customWidth="1"/>
    <col min="10" max="10" width="22.28515625" style="254" customWidth="1"/>
    <col min="11" max="14" width="15" style="254" customWidth="1"/>
    <col min="15" max="16" width="11.42578125" style="254"/>
    <col min="17" max="17" width="50.140625" style="254" customWidth="1"/>
    <col min="18" max="18" width="24.5703125" style="848" bestFit="1" customWidth="1"/>
    <col min="19" max="16384" width="11.42578125" style="254"/>
  </cols>
  <sheetData>
    <row r="1" spans="1:18" s="431" customFormat="1" ht="62.25" customHeight="1">
      <c r="A1" s="1412" t="s">
        <v>388</v>
      </c>
      <c r="B1" s="1412"/>
      <c r="C1" s="1412"/>
      <c r="D1" s="1412"/>
      <c r="E1" s="1412"/>
      <c r="F1" s="1412"/>
      <c r="G1" s="1412"/>
      <c r="H1" s="1412"/>
      <c r="I1" s="1412"/>
      <c r="J1" s="1412"/>
      <c r="K1" s="1412"/>
      <c r="L1" s="1412"/>
      <c r="M1" s="1412"/>
      <c r="N1" s="1412"/>
      <c r="R1" s="1276"/>
    </row>
    <row r="2" spans="1:18" s="431" customFormat="1" ht="39.75" customHeight="1">
      <c r="A2" s="1381" t="str">
        <f>+'Resumen '!O4</f>
        <v>Período:  Diciembre 2008 - Febrero 2025</v>
      </c>
      <c r="B2" s="1381"/>
      <c r="C2" s="1381"/>
      <c r="D2" s="1381"/>
      <c r="E2" s="1381"/>
      <c r="F2" s="1381"/>
      <c r="G2" s="1381"/>
      <c r="H2" s="1381"/>
      <c r="I2" s="1381"/>
      <c r="J2" s="1381"/>
      <c r="K2" s="1381"/>
      <c r="L2" s="1381"/>
      <c r="M2" s="1381"/>
      <c r="N2" s="1381"/>
      <c r="R2" s="1276"/>
    </row>
    <row r="3" spans="1:18" ht="12" customHeight="1">
      <c r="A3" s="374"/>
      <c r="B3" s="374"/>
      <c r="C3" s="374"/>
      <c r="D3" s="374"/>
      <c r="E3" s="374"/>
      <c r="F3" s="374"/>
      <c r="G3" s="374"/>
      <c r="H3" s="374"/>
      <c r="I3" s="374"/>
      <c r="J3" s="374"/>
      <c r="K3" s="374"/>
      <c r="L3" s="374"/>
      <c r="M3" s="374"/>
      <c r="N3" s="374"/>
    </row>
    <row r="4" spans="1:18" ht="67.5" customHeight="1">
      <c r="A4" s="661" t="s">
        <v>180</v>
      </c>
      <c r="B4" s="662" t="s">
        <v>389</v>
      </c>
      <c r="C4" s="662" t="s">
        <v>390</v>
      </c>
      <c r="D4" s="663" t="s">
        <v>391</v>
      </c>
      <c r="G4" s="375"/>
      <c r="H4" s="376"/>
      <c r="I4" s="376"/>
      <c r="J4" s="376"/>
      <c r="K4" s="376"/>
      <c r="Q4" s="264"/>
      <c r="R4" s="1277"/>
    </row>
    <row r="5" spans="1:18" ht="26.25">
      <c r="A5" s="664" t="s">
        <v>259</v>
      </c>
      <c r="B5" s="665">
        <v>929743</v>
      </c>
      <c r="C5" s="665">
        <v>1566047</v>
      </c>
      <c r="D5" s="1226">
        <f t="shared" ref="D5:D21" si="0">B5/C5</f>
        <v>0.59368780119626041</v>
      </c>
      <c r="G5" s="377"/>
      <c r="H5" s="378"/>
      <c r="I5" s="379"/>
      <c r="J5" s="380"/>
      <c r="K5" s="381"/>
      <c r="Q5" s="264"/>
      <c r="R5" s="1277"/>
    </row>
    <row r="6" spans="1:18" ht="26.25">
      <c r="A6" s="664" t="s">
        <v>260</v>
      </c>
      <c r="B6" s="665">
        <v>1118293</v>
      </c>
      <c r="C6" s="665">
        <v>1560994</v>
      </c>
      <c r="D6" s="1226">
        <f t="shared" si="0"/>
        <v>0.71639801306090867</v>
      </c>
      <c r="G6" s="377"/>
      <c r="H6" s="378"/>
      <c r="I6" s="379"/>
      <c r="J6" s="380"/>
      <c r="K6" s="381"/>
      <c r="Q6" s="264"/>
      <c r="R6" s="1277"/>
    </row>
    <row r="7" spans="1:18" ht="26.25">
      <c r="A7" s="664" t="s">
        <v>261</v>
      </c>
      <c r="B7" s="665">
        <v>1189601</v>
      </c>
      <c r="C7" s="665">
        <v>1631129</v>
      </c>
      <c r="D7" s="1226">
        <f t="shared" si="0"/>
        <v>0.72931141559006063</v>
      </c>
      <c r="G7" s="377"/>
      <c r="H7" s="378"/>
      <c r="I7" s="379"/>
      <c r="J7" s="380"/>
      <c r="K7" s="381"/>
      <c r="Q7" s="264"/>
      <c r="R7" s="1277"/>
    </row>
    <row r="8" spans="1:18" ht="26.25">
      <c r="A8" s="664" t="s">
        <v>262</v>
      </c>
      <c r="B8" s="665">
        <v>1242780</v>
      </c>
      <c r="C8" s="665">
        <v>1686216</v>
      </c>
      <c r="D8" s="1226">
        <f t="shared" si="0"/>
        <v>0.73702301484507327</v>
      </c>
      <c r="G8" s="377"/>
      <c r="H8" s="378"/>
      <c r="I8" s="379"/>
      <c r="J8" s="380"/>
      <c r="K8" s="381"/>
      <c r="Q8" s="264"/>
      <c r="R8" s="1277"/>
    </row>
    <row r="9" spans="1:18" ht="26.25">
      <c r="A9" s="664" t="s">
        <v>263</v>
      </c>
      <c r="B9" s="665">
        <v>1291137</v>
      </c>
      <c r="C9" s="665">
        <v>1716228</v>
      </c>
      <c r="D9" s="1226">
        <f t="shared" si="0"/>
        <v>0.75231088177095351</v>
      </c>
      <c r="E9" s="4"/>
      <c r="G9" s="377"/>
      <c r="H9" s="378"/>
      <c r="I9" s="378"/>
      <c r="J9" s="378"/>
      <c r="K9" s="378"/>
      <c r="L9" s="378"/>
      <c r="Q9" s="264"/>
      <c r="R9" s="1277"/>
    </row>
    <row r="10" spans="1:18" ht="26.25">
      <c r="A10" s="664" t="s">
        <v>264</v>
      </c>
      <c r="B10" s="665">
        <v>1376966</v>
      </c>
      <c r="C10" s="665">
        <v>1769801</v>
      </c>
      <c r="D10" s="1226">
        <f t="shared" si="0"/>
        <v>0.77803436657567715</v>
      </c>
      <c r="E10" s="5"/>
      <c r="G10" s="377"/>
      <c r="H10" s="378"/>
      <c r="I10" s="378"/>
      <c r="J10" s="378"/>
      <c r="K10" s="378"/>
      <c r="L10" s="378"/>
      <c r="Q10" s="264"/>
      <c r="R10" s="1277"/>
    </row>
    <row r="11" spans="1:18" ht="26.25">
      <c r="A11" s="664" t="s">
        <v>265</v>
      </c>
      <c r="B11" s="665">
        <v>1508392</v>
      </c>
      <c r="C11" s="665">
        <v>1853784.4208326</v>
      </c>
      <c r="D11" s="1226">
        <f t="shared" si="0"/>
        <v>0.81368253128512535</v>
      </c>
      <c r="E11" s="5"/>
      <c r="G11" s="377"/>
      <c r="Q11" s="264"/>
      <c r="R11" s="1277"/>
    </row>
    <row r="12" spans="1:18" ht="26.25">
      <c r="A12" s="664" t="s">
        <v>266</v>
      </c>
      <c r="B12" s="665">
        <v>1617107</v>
      </c>
      <c r="C12" s="665">
        <v>1939410.7036625701</v>
      </c>
      <c r="D12" s="1226">
        <f t="shared" si="0"/>
        <v>0.83381358932695337</v>
      </c>
      <c r="E12" s="5"/>
      <c r="F12" s="5"/>
      <c r="G12" s="5"/>
      <c r="Q12" s="264"/>
      <c r="R12" s="1277"/>
    </row>
    <row r="13" spans="1:18" ht="26.25">
      <c r="A13" s="664" t="s">
        <v>267</v>
      </c>
      <c r="B13" s="665">
        <v>1725802</v>
      </c>
      <c r="C13" s="665">
        <v>2012995.43601726</v>
      </c>
      <c r="D13" s="1226">
        <f t="shared" si="0"/>
        <v>0.85733030940920751</v>
      </c>
      <c r="E13" s="5"/>
      <c r="F13" s="5"/>
      <c r="G13" s="5"/>
      <c r="Q13" s="264"/>
      <c r="R13" s="1277"/>
    </row>
    <row r="14" spans="1:18" ht="26.25">
      <c r="A14" s="664" t="s">
        <v>268</v>
      </c>
      <c r="B14" s="665">
        <v>1837104</v>
      </c>
      <c r="C14" s="665">
        <v>2050906.62490762</v>
      </c>
      <c r="D14" s="1226">
        <f t="shared" si="0"/>
        <v>0.89575214087708632</v>
      </c>
      <c r="E14" s="104"/>
      <c r="F14" s="5"/>
      <c r="G14" s="5"/>
      <c r="Q14" s="264"/>
      <c r="R14" s="1277"/>
    </row>
    <row r="15" spans="1:18" ht="26.25">
      <c r="A15" s="664" t="s">
        <v>385</v>
      </c>
      <c r="B15" s="665">
        <f>+'III.5.3.Afil. SVDS'!B15</f>
        <v>1935968</v>
      </c>
      <c r="C15" s="665">
        <v>2202518.1965998798</v>
      </c>
      <c r="D15" s="1226">
        <f t="shared" si="0"/>
        <v>0.87897934418368728</v>
      </c>
      <c r="E15" s="5"/>
      <c r="F15" s="5"/>
      <c r="G15" s="5"/>
      <c r="I15" s="6"/>
      <c r="J15"/>
      <c r="Q15" s="264"/>
      <c r="R15" s="1277"/>
    </row>
    <row r="16" spans="1:18" ht="26.25">
      <c r="A16" s="664" t="s">
        <v>386</v>
      </c>
      <c r="B16" s="665">
        <v>1924919</v>
      </c>
      <c r="C16" s="665">
        <v>2299463.3115164302</v>
      </c>
      <c r="D16" s="1226">
        <f t="shared" si="0"/>
        <v>0.8371166395042724</v>
      </c>
      <c r="E16" s="5"/>
      <c r="F16" s="5"/>
      <c r="G16" s="5"/>
      <c r="I16" s="6"/>
      <c r="Q16" s="264"/>
      <c r="R16" s="1277"/>
    </row>
    <row r="17" spans="1:18" ht="26.25">
      <c r="A17" s="664" t="s">
        <v>323</v>
      </c>
      <c r="B17" s="665">
        <v>1747440</v>
      </c>
      <c r="C17" s="665">
        <v>2045876.3979077199</v>
      </c>
      <c r="D17" s="1226">
        <f t="shared" si="0"/>
        <v>0.85412784554681531</v>
      </c>
      <c r="E17" s="5"/>
      <c r="F17" s="5"/>
      <c r="G17" s="5"/>
      <c r="I17" s="6"/>
      <c r="Q17" s="264"/>
      <c r="R17" s="1277"/>
    </row>
    <row r="18" spans="1:18" ht="26.25">
      <c r="A18" s="664" t="s">
        <v>272</v>
      </c>
      <c r="B18" s="665">
        <v>1972032</v>
      </c>
      <c r="C18" s="666">
        <v>2170910.4636014798</v>
      </c>
      <c r="D18" s="1226">
        <f t="shared" si="0"/>
        <v>0.90838937536302355</v>
      </c>
      <c r="E18" s="5"/>
      <c r="F18" s="5"/>
      <c r="G18" s="5"/>
      <c r="I18" s="6"/>
      <c r="Q18" s="264"/>
      <c r="R18" s="1277"/>
    </row>
    <row r="19" spans="1:18" ht="26.25">
      <c r="A19" s="664" t="s">
        <v>348</v>
      </c>
      <c r="B19" s="665">
        <v>2020997</v>
      </c>
      <c r="C19" s="666">
        <v>2253696.5098291901</v>
      </c>
      <c r="D19" s="1226">
        <f t="shared" si="0"/>
        <v>0.89674762825682031</v>
      </c>
      <c r="E19" s="5"/>
      <c r="F19" s="5"/>
      <c r="G19" s="5"/>
      <c r="I19" s="6"/>
      <c r="Q19" s="264"/>
      <c r="R19" s="1277"/>
    </row>
    <row r="20" spans="1:18" ht="26.25">
      <c r="A20" s="664" t="s">
        <v>349</v>
      </c>
      <c r="B20" s="665">
        <f>+Tabla7[[#This Row],[Cotizantes]]</f>
        <v>2050266</v>
      </c>
      <c r="C20" s="666">
        <v>2308209</v>
      </c>
      <c r="D20" s="1226">
        <f t="shared" si="0"/>
        <v>0.88824972088749332</v>
      </c>
      <c r="E20" s="5"/>
      <c r="F20" s="5"/>
      <c r="G20" s="5"/>
      <c r="I20" s="6"/>
      <c r="Q20" s="264"/>
      <c r="R20" s="1277"/>
    </row>
    <row r="21" spans="1:18" ht="26.25">
      <c r="A21" s="664" t="s">
        <v>275</v>
      </c>
      <c r="B21" s="665">
        <v>2219499</v>
      </c>
      <c r="C21" s="666">
        <v>2445484</v>
      </c>
      <c r="D21" s="1226">
        <f t="shared" si="0"/>
        <v>0.90759088998333259</v>
      </c>
      <c r="E21" s="5"/>
      <c r="F21" s="5"/>
      <c r="G21" s="5"/>
      <c r="I21" s="6"/>
      <c r="Q21" s="264"/>
      <c r="R21" s="1277"/>
    </row>
    <row r="22" spans="1:18" ht="26.25">
      <c r="A22" s="664" t="str">
        <f>+Tabla7[[#This Row],[Año]]</f>
        <v>Feb.2025</v>
      </c>
      <c r="B22" s="665">
        <f>+Tabla7[[#This Row],[Cotizantes]]</f>
        <v>2158065</v>
      </c>
      <c r="C22" s="666">
        <f>+'Resumen '!B65</f>
        <v>2445484</v>
      </c>
      <c r="D22" s="1226">
        <f>B22/C22</f>
        <v>0.88246948252370494</v>
      </c>
      <c r="E22" s="5"/>
      <c r="F22" s="5"/>
      <c r="G22" s="5"/>
      <c r="I22" s="6"/>
      <c r="Q22" s="264"/>
      <c r="R22" s="1277"/>
    </row>
    <row r="23" spans="1:18" ht="80.25" customHeight="1">
      <c r="A23" s="1413" t="s">
        <v>392</v>
      </c>
      <c r="B23" s="1413"/>
      <c r="C23" s="1413"/>
      <c r="D23" s="1413"/>
      <c r="Q23" s="264"/>
      <c r="R23" s="1277"/>
    </row>
    <row r="24" spans="1:18" ht="20.25">
      <c r="Q24" s="264"/>
      <c r="R24" s="1277"/>
    </row>
    <row r="25" spans="1:18" ht="20.25">
      <c r="Q25" s="264"/>
      <c r="R25" s="1277"/>
    </row>
    <row r="39" ht="50.25" customHeight="1"/>
    <row r="45" ht="68.25" customHeight="1"/>
  </sheetData>
  <mergeCells count="3">
    <mergeCell ref="A1:N1"/>
    <mergeCell ref="A23:D23"/>
    <mergeCell ref="A2:N2"/>
  </mergeCells>
  <pageMargins left="0.70866141732283472" right="0.70866141732283472" top="0.74803149606299213" bottom="0.74803149606299213" header="0.31496062992125984" footer="0.31496062992125984"/>
  <pageSetup scale="35" orientation="landscape" r:id="rId1"/>
  <drawing r:id="rId2"/>
  <tableParts count="1">
    <tablePart r:id="rId3"/>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Hoja56">
    <tabColor rgb="FF0070C0"/>
    <pageSetUpPr fitToPage="1"/>
  </sheetPr>
  <dimension ref="A1:I40"/>
  <sheetViews>
    <sheetView showGridLines="0" view="pageBreakPreview" zoomScale="70" zoomScaleNormal="100" zoomScaleSheetLayoutView="70" workbookViewId="0">
      <selection activeCell="F11" sqref="F11"/>
    </sheetView>
  </sheetViews>
  <sheetFormatPr defaultColWidth="11.42578125" defaultRowHeight="23.25" customHeight="1"/>
  <cols>
    <col min="1" max="1" width="30.28515625" customWidth="1"/>
    <col min="2" max="2" width="25" customWidth="1"/>
    <col min="3" max="3" width="32.140625" customWidth="1"/>
    <col min="4" max="4" width="14.28515625" customWidth="1"/>
    <col min="5" max="5" width="25.85546875" customWidth="1"/>
    <col min="6" max="6" width="23.85546875" customWidth="1"/>
    <col min="7" max="7" width="18.140625" customWidth="1"/>
    <col min="8" max="8" width="16.28515625" customWidth="1"/>
    <col min="9" max="9" width="25.42578125" customWidth="1"/>
  </cols>
  <sheetData>
    <row r="1" spans="1:9" s="430" customFormat="1" ht="53.25" customHeight="1">
      <c r="A1" s="1415" t="s">
        <v>393</v>
      </c>
      <c r="B1" s="1415"/>
      <c r="C1" s="1415"/>
      <c r="D1" s="1415"/>
      <c r="E1" s="1415"/>
      <c r="F1" s="1415"/>
      <c r="G1" s="1415"/>
      <c r="H1" s="1415"/>
    </row>
    <row r="2" spans="1:9" s="430" customFormat="1" ht="30.75" customHeight="1">
      <c r="A2" s="1416" t="str">
        <f>+'Resumen '!O3</f>
        <v>Período: Febrero 2025</v>
      </c>
      <c r="B2" s="1416"/>
      <c r="C2" s="1416"/>
      <c r="D2" s="1416"/>
      <c r="E2" s="1416"/>
      <c r="F2" s="1416"/>
      <c r="G2" s="1416"/>
      <c r="H2" s="1416"/>
    </row>
    <row r="3" spans="1:9" ht="9.75" customHeight="1">
      <c r="A3" s="1414"/>
      <c r="B3" s="1414"/>
      <c r="C3" s="1414"/>
      <c r="D3" s="1414"/>
      <c r="E3" s="1414"/>
      <c r="F3" s="325"/>
      <c r="G3" s="325"/>
      <c r="H3" s="325"/>
    </row>
    <row r="4" spans="1:9" s="63" customFormat="1">
      <c r="A4" s="667" t="s">
        <v>394</v>
      </c>
      <c r="B4" s="667" t="s">
        <v>382</v>
      </c>
      <c r="C4" s="667" t="s">
        <v>395</v>
      </c>
      <c r="D4" s="62"/>
      <c r="E4" s="373"/>
      <c r="F4" s="373"/>
      <c r="G4" s="373"/>
      <c r="H4" s="373"/>
    </row>
    <row r="5" spans="1:9">
      <c r="A5" s="668" t="s">
        <v>396</v>
      </c>
      <c r="B5" s="669">
        <f>+'Resumen '!K18</f>
        <v>34912</v>
      </c>
      <c r="C5" s="670">
        <f>+Tabla5759[[#This Row],[Cotizantes]]/B15</f>
        <v>1.6177455266639329E-2</v>
      </c>
      <c r="D5" s="42"/>
      <c r="E5" s="373"/>
      <c r="F5" s="373"/>
      <c r="G5" s="373"/>
      <c r="H5" s="373"/>
      <c r="I5" s="44"/>
    </row>
    <row r="6" spans="1:9">
      <c r="A6" s="671" t="s">
        <v>397</v>
      </c>
      <c r="B6" s="669">
        <f>+'Resumen '!K19</f>
        <v>247727</v>
      </c>
      <c r="C6" s="670">
        <f>+Tabla5759[[#This Row],[Cotizantes]]/B15</f>
        <v>0.11479125976279676</v>
      </c>
      <c r="D6" s="42"/>
      <c r="E6" s="373"/>
      <c r="F6" s="373"/>
      <c r="G6" s="373"/>
      <c r="H6" s="373"/>
      <c r="I6" s="44"/>
    </row>
    <row r="7" spans="1:9">
      <c r="A7" s="671" t="s">
        <v>398</v>
      </c>
      <c r="B7" s="669">
        <f>+'Resumen '!K20</f>
        <v>319189</v>
      </c>
      <c r="C7" s="670">
        <f>+Tabla5759[[#This Row],[Cotizantes]]/B15</f>
        <v>0.14790518357880786</v>
      </c>
      <c r="D7" s="42"/>
      <c r="E7" s="373"/>
      <c r="F7" s="373"/>
      <c r="G7" s="373"/>
      <c r="H7" s="373"/>
      <c r="I7" s="44"/>
    </row>
    <row r="8" spans="1:9">
      <c r="A8" s="671" t="s">
        <v>399</v>
      </c>
      <c r="B8" s="669">
        <f>+'Resumen '!K21</f>
        <v>332751</v>
      </c>
      <c r="C8" s="670">
        <f>+Tabla5759[[#This Row],[Cotizantes]]/B15</f>
        <v>0.15418951699786615</v>
      </c>
      <c r="D8" s="42"/>
      <c r="E8" s="373"/>
      <c r="F8" s="373"/>
      <c r="G8" s="373"/>
      <c r="H8" s="373"/>
      <c r="I8" s="44"/>
    </row>
    <row r="9" spans="1:9">
      <c r="A9" s="671" t="s">
        <v>400</v>
      </c>
      <c r="B9" s="669">
        <f>+'Resumen '!K22</f>
        <v>282314</v>
      </c>
      <c r="C9" s="670">
        <f>+Tabla5759[[#This Row],[Cotizantes]]/B15</f>
        <v>0.13081811715587807</v>
      </c>
      <c r="D9" s="42"/>
      <c r="E9" s="373"/>
      <c r="F9" s="373"/>
      <c r="G9" s="373"/>
      <c r="H9" s="373"/>
      <c r="I9" s="44"/>
    </row>
    <row r="10" spans="1:9">
      <c r="A10" s="671" t="s">
        <v>401</v>
      </c>
      <c r="B10" s="669">
        <f>+'Resumen '!K23</f>
        <v>243652</v>
      </c>
      <c r="C10" s="670">
        <f>+Tabla5759[[#This Row],[Cotizantes]]/B15</f>
        <v>0.11290299411741538</v>
      </c>
      <c r="D10" s="42"/>
      <c r="E10" s="373"/>
      <c r="F10" s="373"/>
      <c r="G10" s="373"/>
      <c r="H10" s="373"/>
    </row>
    <row r="11" spans="1:9">
      <c r="A11" s="671" t="s">
        <v>402</v>
      </c>
      <c r="B11" s="669">
        <f>+'Resumen '!K24</f>
        <v>209257</v>
      </c>
      <c r="C11" s="670">
        <f>+Tabla5759[[#This Row],[Cotizantes]]/B15</f>
        <v>9.6965105314251426E-2</v>
      </c>
      <c r="D11" s="42"/>
      <c r="E11" s="373"/>
      <c r="F11" s="373"/>
      <c r="G11" s="373"/>
      <c r="H11" s="373"/>
    </row>
    <row r="12" spans="1:9">
      <c r="A12" s="671" t="s">
        <v>403</v>
      </c>
      <c r="B12" s="669">
        <f>+'Resumen '!K25</f>
        <v>166786</v>
      </c>
      <c r="C12" s="670">
        <f>+Tabla5759[[#This Row],[Cotizantes]]/B15</f>
        <v>7.7284975197688677E-2</v>
      </c>
      <c r="D12" s="45"/>
      <c r="E12" s="373"/>
      <c r="F12" s="373"/>
      <c r="G12" s="373"/>
      <c r="H12" s="373"/>
      <c r="I12" s="44"/>
    </row>
    <row r="13" spans="1:9">
      <c r="A13" s="671" t="s">
        <v>404</v>
      </c>
      <c r="B13" s="669">
        <f>+'Resumen '!K26</f>
        <v>132188</v>
      </c>
      <c r="C13" s="670">
        <f>+Tabla5759[[#This Row],[Cotizantes]]/B15</f>
        <v>6.1253020645810022E-2</v>
      </c>
      <c r="D13" s="42"/>
      <c r="E13" s="373"/>
      <c r="F13" s="373"/>
      <c r="G13" s="373"/>
      <c r="H13" s="373"/>
      <c r="I13" s="44"/>
    </row>
    <row r="14" spans="1:9">
      <c r="A14" s="671" t="s">
        <v>405</v>
      </c>
      <c r="B14" s="669">
        <f>+'Resumen '!K27</f>
        <v>189289</v>
      </c>
      <c r="C14" s="670">
        <f>+Tabla5759[[#This Row],[Cotizantes]]/B15</f>
        <v>8.7712371962846342E-2</v>
      </c>
      <c r="D14" s="42"/>
      <c r="E14" s="373"/>
      <c r="F14" s="373"/>
      <c r="G14" s="373"/>
      <c r="H14" s="373"/>
      <c r="I14" s="44"/>
    </row>
    <row r="15" spans="1:9">
      <c r="A15" s="808" t="s">
        <v>225</v>
      </c>
      <c r="B15" s="809">
        <f>SUM(B5:B14)</f>
        <v>2158065</v>
      </c>
      <c r="C15" s="810">
        <v>1</v>
      </c>
      <c r="D15" s="42"/>
      <c r="E15" s="373"/>
      <c r="F15" s="373"/>
      <c r="G15" s="373"/>
      <c r="H15" s="373"/>
      <c r="I15" s="44"/>
    </row>
    <row r="16" spans="1:9" ht="23.25" customHeight="1">
      <c r="A16" s="1040" t="s">
        <v>406</v>
      </c>
      <c r="B16" s="13"/>
      <c r="C16" s="13"/>
      <c r="D16" s="13"/>
      <c r="I16" s="44"/>
    </row>
    <row r="17" spans="1:9" ht="23.25" customHeight="1">
      <c r="E17" s="34"/>
      <c r="F17" s="34"/>
      <c r="G17" s="34"/>
      <c r="H17" s="34"/>
      <c r="I17" s="44"/>
    </row>
    <row r="18" spans="1:9" ht="23.25" customHeight="1">
      <c r="I18" s="44"/>
    </row>
    <row r="29" spans="1:9" ht="23.25" customHeight="1">
      <c r="A29" s="18"/>
      <c r="B29" s="18"/>
      <c r="C29" s="18"/>
      <c r="D29" s="18"/>
      <c r="E29" s="18"/>
      <c r="F29" s="18"/>
      <c r="G29" s="18"/>
      <c r="H29" s="18"/>
    </row>
    <row r="30" spans="1:9" ht="23.25" customHeight="1">
      <c r="A30" s="18"/>
      <c r="B30" s="18"/>
      <c r="C30" s="18"/>
      <c r="D30" s="18"/>
      <c r="E30" s="18"/>
      <c r="F30" s="18"/>
      <c r="G30" s="18"/>
      <c r="H30" s="18"/>
    </row>
    <row r="31" spans="1:9" ht="23.25" customHeight="1">
      <c r="A31" s="18"/>
      <c r="B31" s="18"/>
      <c r="C31" s="18"/>
      <c r="D31" s="18"/>
      <c r="E31" s="18"/>
      <c r="F31" s="18"/>
      <c r="G31" s="18"/>
      <c r="H31" s="18"/>
    </row>
    <row r="32" spans="1:9" ht="23.25" customHeight="1">
      <c r="A32" s="18"/>
      <c r="B32" s="18"/>
      <c r="C32" s="18"/>
      <c r="D32" s="18"/>
      <c r="E32" s="18"/>
      <c r="F32" s="18"/>
      <c r="G32" s="18"/>
      <c r="H32" s="18"/>
    </row>
    <row r="33" spans="1:8" ht="23.25" customHeight="1">
      <c r="A33" s="18"/>
      <c r="B33" s="18"/>
      <c r="C33" s="18"/>
      <c r="D33" s="18"/>
      <c r="E33" s="18"/>
      <c r="F33" s="18"/>
      <c r="G33" s="18"/>
      <c r="H33" s="18"/>
    </row>
    <row r="34" spans="1:8" ht="23.25" customHeight="1">
      <c r="A34" s="18"/>
      <c r="B34" s="18"/>
      <c r="C34" s="18"/>
      <c r="D34" s="18"/>
      <c r="E34" s="18"/>
      <c r="F34" s="18"/>
      <c r="G34" s="18"/>
      <c r="H34" s="18"/>
    </row>
    <row r="35" spans="1:8" ht="23.25" customHeight="1">
      <c r="A35" s="18"/>
      <c r="B35" s="18"/>
      <c r="C35" s="18"/>
      <c r="D35" s="18"/>
      <c r="E35" s="18"/>
      <c r="F35" s="18"/>
      <c r="G35" s="18"/>
      <c r="H35" s="18"/>
    </row>
    <row r="36" spans="1:8" ht="23.25" customHeight="1">
      <c r="A36" s="18"/>
      <c r="B36" s="18"/>
      <c r="C36" s="18"/>
      <c r="D36" s="18"/>
      <c r="E36" s="18"/>
      <c r="F36" s="18"/>
      <c r="G36" s="18"/>
      <c r="H36" s="18"/>
    </row>
    <row r="37" spans="1:8" ht="23.25" customHeight="1">
      <c r="A37" s="18"/>
      <c r="B37" s="18"/>
      <c r="C37" s="18"/>
      <c r="D37" s="18"/>
      <c r="E37" s="18"/>
      <c r="F37" s="18"/>
      <c r="G37" s="18"/>
      <c r="H37" s="18"/>
    </row>
    <row r="38" spans="1:8" ht="23.25" customHeight="1">
      <c r="A38" s="18"/>
      <c r="B38" s="18"/>
      <c r="C38" s="18"/>
      <c r="D38" s="18"/>
      <c r="E38" s="18"/>
      <c r="F38" s="18"/>
      <c r="G38" s="18"/>
      <c r="H38" s="18"/>
    </row>
    <row r="39" spans="1:8" ht="23.25" customHeight="1">
      <c r="A39" s="18"/>
      <c r="B39" s="18"/>
      <c r="C39" s="18"/>
      <c r="D39" s="18"/>
      <c r="E39" s="18"/>
      <c r="F39" s="18"/>
      <c r="G39" s="18"/>
      <c r="H39" s="18"/>
    </row>
    <row r="40" spans="1:8" ht="23.25" customHeight="1">
      <c r="A40" s="18"/>
      <c r="B40" s="18"/>
      <c r="C40" s="18"/>
      <c r="D40" s="18"/>
      <c r="E40" s="18"/>
      <c r="F40" s="18"/>
      <c r="G40" s="18"/>
      <c r="H40" s="18"/>
    </row>
  </sheetData>
  <mergeCells count="3">
    <mergeCell ref="A3:E3"/>
    <mergeCell ref="A1:H1"/>
    <mergeCell ref="A2:H2"/>
  </mergeCells>
  <conditionalFormatting sqref="B5:B14">
    <cfRule type="cellIs" dxfId="530"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Hoja57">
    <tabColor rgb="FF0070C0"/>
    <pageSetUpPr fitToPage="1"/>
  </sheetPr>
  <dimension ref="A1:I45"/>
  <sheetViews>
    <sheetView showGridLines="0" view="pageBreakPreview" zoomScale="70" zoomScaleNormal="100" zoomScaleSheetLayoutView="70" workbookViewId="0">
      <selection activeCell="F9" sqref="F9"/>
    </sheetView>
  </sheetViews>
  <sheetFormatPr defaultColWidth="11.42578125" defaultRowHeight="23.25" customHeight="1"/>
  <cols>
    <col min="1" max="1" width="27.7109375" customWidth="1"/>
    <col min="2" max="2" width="22.85546875" customWidth="1"/>
    <col min="3" max="3" width="25.5703125" customWidth="1"/>
    <col min="4" max="4" width="14.28515625" customWidth="1"/>
    <col min="5" max="5" width="33" customWidth="1"/>
    <col min="6" max="6" width="20.7109375" customWidth="1"/>
    <col min="7" max="7" width="23.28515625" customWidth="1"/>
    <col min="8" max="8" width="27.85546875" customWidth="1"/>
    <col min="9" max="9" width="19.85546875" customWidth="1"/>
  </cols>
  <sheetData>
    <row r="1" spans="1:9" s="430" customFormat="1" ht="49.5" customHeight="1">
      <c r="A1" s="1399" t="s">
        <v>407</v>
      </c>
      <c r="B1" s="1400"/>
      <c r="C1" s="1400"/>
      <c r="D1" s="1400"/>
      <c r="E1" s="1400"/>
      <c r="F1" s="1400"/>
      <c r="G1" s="1400"/>
      <c r="H1" s="1400"/>
      <c r="I1" s="1417"/>
    </row>
    <row r="2" spans="1:9" s="430" customFormat="1" ht="29.25" customHeight="1" thickBot="1">
      <c r="A2" s="1418" t="str">
        <f>+'Resumen '!O3</f>
        <v>Período: Febrero 2025</v>
      </c>
      <c r="B2" s="1419"/>
      <c r="C2" s="1419"/>
      <c r="D2" s="1419"/>
      <c r="E2" s="1419"/>
      <c r="F2" s="1419"/>
      <c r="G2" s="1419"/>
      <c r="H2" s="1419"/>
      <c r="I2" s="1420"/>
    </row>
    <row r="3" spans="1:9" ht="27" customHeight="1">
      <c r="A3" s="46"/>
      <c r="B3" s="46"/>
      <c r="C3" s="46"/>
      <c r="G3" s="18"/>
      <c r="H3" s="46"/>
      <c r="I3" s="46"/>
    </row>
    <row r="4" spans="1:9" ht="44.25" customHeight="1">
      <c r="A4" s="672" t="s">
        <v>408</v>
      </c>
      <c r="B4" s="673" t="s">
        <v>382</v>
      </c>
      <c r="C4" s="674" t="s">
        <v>395</v>
      </c>
    </row>
    <row r="5" spans="1:9">
      <c r="A5" s="675" t="s">
        <v>409</v>
      </c>
      <c r="B5" s="1032">
        <f>+'Resumen '!K32</f>
        <v>779077</v>
      </c>
      <c r="C5" s="676">
        <f>+Tabla20[[#This Row],[Cotizantes]]/B14</f>
        <v>0.36100719857835606</v>
      </c>
    </row>
    <row r="6" spans="1:9">
      <c r="A6" s="675" t="s">
        <v>410</v>
      </c>
      <c r="B6" s="1032">
        <f>+'Resumen '!K33</f>
        <v>844951</v>
      </c>
      <c r="C6" s="676">
        <f>+Tabla20[[#This Row],[Cotizantes]]/B14</f>
        <v>0.39153176572531412</v>
      </c>
    </row>
    <row r="7" spans="1:9">
      <c r="A7" s="675" t="s">
        <v>411</v>
      </c>
      <c r="B7" s="1032">
        <f>+'Resumen '!K34</f>
        <v>239661</v>
      </c>
      <c r="C7" s="676">
        <f>+Tabla20[[#This Row],[Cotizantes]]/B14</f>
        <v>0.11105365223012281</v>
      </c>
    </row>
    <row r="8" spans="1:9">
      <c r="A8" s="675" t="s">
        <v>412</v>
      </c>
      <c r="B8" s="1032">
        <f>+'Resumen '!K35</f>
        <v>154121</v>
      </c>
      <c r="C8" s="676">
        <f>+Tabla20[[#This Row],[Cotizantes]]/B14</f>
        <v>7.1416291909650542E-2</v>
      </c>
    </row>
    <row r="9" spans="1:9">
      <c r="A9" s="675" t="s">
        <v>413</v>
      </c>
      <c r="B9" s="1032">
        <f>+'Resumen '!K36</f>
        <v>76474</v>
      </c>
      <c r="C9" s="676">
        <f>+Tabla20[[#This Row],[Cotizantes]]/B14</f>
        <v>3.5436374715312094E-2</v>
      </c>
    </row>
    <row r="10" spans="1:9">
      <c r="A10" s="675" t="s">
        <v>414</v>
      </c>
      <c r="B10" s="1032">
        <f>+'Resumen '!K37</f>
        <v>26957</v>
      </c>
      <c r="C10" s="676">
        <f>+Tabla20[[#This Row],[Cotizantes]]/B14</f>
        <v>1.2491282700011352E-2</v>
      </c>
    </row>
    <row r="11" spans="1:9">
      <c r="A11" s="675" t="s">
        <v>415</v>
      </c>
      <c r="B11" s="1032">
        <f>+'Resumen '!K38</f>
        <v>12647</v>
      </c>
      <c r="C11" s="676">
        <f>+Tabla20[[#This Row],[Cotizantes]]/B14</f>
        <v>5.8603424827333743E-3</v>
      </c>
    </row>
    <row r="12" spans="1:9">
      <c r="A12" s="675" t="s">
        <v>416</v>
      </c>
      <c r="B12" s="1032">
        <f>+'Resumen '!K39</f>
        <v>13889</v>
      </c>
      <c r="C12" s="676">
        <f>+Tabla20[[#This Row],[Cotizantes]]/B14</f>
        <v>6.4358580487612746E-3</v>
      </c>
    </row>
    <row r="13" spans="1:9">
      <c r="A13" s="680" t="s">
        <v>417</v>
      </c>
      <c r="B13" s="1032">
        <f>+'Resumen '!K40</f>
        <v>10288</v>
      </c>
      <c r="C13" s="676">
        <f>+Tabla20[[#This Row],[Cotizantes]]/B14</f>
        <v>4.7672336097383536E-3</v>
      </c>
    </row>
    <row r="14" spans="1:9">
      <c r="A14" s="677" t="s">
        <v>225</v>
      </c>
      <c r="B14" s="678">
        <f>SUM(B5:B13)</f>
        <v>2158065</v>
      </c>
      <c r="C14" s="679">
        <f>SUM(C5:C13)</f>
        <v>1</v>
      </c>
    </row>
    <row r="15" spans="1:9" ht="23.25" customHeight="1">
      <c r="A15" s="315" t="s">
        <v>418</v>
      </c>
      <c r="D15" s="24"/>
      <c r="F15" s="18"/>
    </row>
    <row r="21" spans="1:9" ht="23.25" customHeight="1">
      <c r="E21" s="18"/>
      <c r="F21" s="18"/>
      <c r="G21" s="18"/>
      <c r="H21" s="18"/>
      <c r="I21" s="18"/>
    </row>
    <row r="22" spans="1:9" ht="23.25" customHeight="1">
      <c r="E22" s="18"/>
      <c r="F22" s="18"/>
      <c r="G22" s="18"/>
      <c r="H22" s="18"/>
      <c r="I22" s="18"/>
    </row>
    <row r="23" spans="1:9" ht="23.25" customHeight="1">
      <c r="E23" s="18"/>
      <c r="F23" s="18"/>
      <c r="G23" s="18"/>
      <c r="H23" s="18"/>
      <c r="I23" s="18"/>
    </row>
    <row r="24" spans="1:9" ht="23.25" customHeight="1">
      <c r="E24" s="18"/>
      <c r="F24" s="18"/>
      <c r="G24" s="18"/>
      <c r="H24" s="18"/>
      <c r="I24" s="18"/>
    </row>
    <row r="25" spans="1:9" ht="23.25" customHeight="1">
      <c r="A25" s="18"/>
      <c r="B25" s="18"/>
      <c r="C25" s="18"/>
      <c r="D25" s="18"/>
      <c r="E25" s="18"/>
      <c r="F25" s="18"/>
      <c r="G25" s="18"/>
      <c r="H25" s="18"/>
      <c r="I25" s="18"/>
    </row>
    <row r="26" spans="1:9" ht="23.25" customHeight="1">
      <c r="A26" s="18"/>
      <c r="B26" s="18"/>
      <c r="C26" s="18"/>
      <c r="D26" s="18"/>
      <c r="E26" s="18"/>
      <c r="F26" s="18"/>
      <c r="G26" s="18"/>
      <c r="H26" s="18"/>
      <c r="I26" s="18"/>
    </row>
    <row r="27" spans="1:9" ht="23.25" customHeight="1">
      <c r="A27" s="18"/>
      <c r="B27" s="18"/>
      <c r="C27" s="18"/>
      <c r="D27" s="18"/>
      <c r="E27" s="18"/>
      <c r="F27" s="18"/>
      <c r="G27" s="18"/>
      <c r="H27" s="18"/>
      <c r="I27" s="18"/>
    </row>
    <row r="28" spans="1:9" ht="23.25" customHeight="1">
      <c r="A28" s="18"/>
      <c r="B28" s="18"/>
      <c r="C28" s="18"/>
      <c r="D28" s="18"/>
      <c r="E28" s="18"/>
      <c r="F28" s="18"/>
      <c r="G28" s="18"/>
      <c r="H28" s="18"/>
      <c r="I28" s="18"/>
    </row>
    <row r="29" spans="1:9" ht="23.25" customHeight="1">
      <c r="A29" s="18"/>
      <c r="B29" s="18"/>
      <c r="C29" s="18"/>
      <c r="D29" s="18"/>
      <c r="E29" s="18"/>
      <c r="F29" s="18"/>
      <c r="G29" s="18"/>
      <c r="H29" s="18"/>
      <c r="I29" s="18"/>
    </row>
    <row r="30" spans="1:9" ht="23.25" customHeight="1">
      <c r="A30" s="18"/>
      <c r="B30" s="18"/>
      <c r="C30" s="18"/>
      <c r="D30" s="18"/>
      <c r="E30" s="18"/>
      <c r="F30" s="18"/>
      <c r="G30" s="18"/>
      <c r="H30" s="18"/>
      <c r="I30" s="18"/>
    </row>
    <row r="31" spans="1:9" ht="23.25" customHeight="1">
      <c r="A31" s="18"/>
      <c r="B31" s="18"/>
      <c r="C31" s="18"/>
      <c r="D31" s="18"/>
      <c r="E31" s="18"/>
      <c r="F31" s="18"/>
      <c r="G31" s="18"/>
      <c r="H31" s="18"/>
      <c r="I31" s="18"/>
    </row>
    <row r="32" spans="1:9" ht="23.25" customHeight="1">
      <c r="A32" s="18"/>
      <c r="B32" s="18"/>
      <c r="C32" s="18"/>
      <c r="D32" s="18"/>
      <c r="E32" s="18"/>
      <c r="F32" s="18"/>
      <c r="G32" s="18"/>
      <c r="H32" s="18"/>
      <c r="I32" s="18"/>
    </row>
    <row r="33" spans="1:9" ht="23.25" customHeight="1">
      <c r="A33" s="18"/>
      <c r="B33" s="18"/>
      <c r="C33" s="18"/>
      <c r="D33" s="18"/>
      <c r="E33" s="18"/>
      <c r="F33" s="18"/>
      <c r="G33" s="18"/>
      <c r="H33" s="18"/>
      <c r="I33" s="18"/>
    </row>
    <row r="34" spans="1:9" ht="23.25" customHeight="1">
      <c r="A34" s="18"/>
      <c r="B34" s="18"/>
      <c r="C34" s="18"/>
      <c r="D34" s="18"/>
      <c r="E34" s="18"/>
      <c r="F34" s="18"/>
      <c r="G34" s="18"/>
      <c r="H34" s="18"/>
      <c r="I34" s="18"/>
    </row>
    <row r="35" spans="1:9" ht="23.25" customHeight="1">
      <c r="A35" s="18"/>
      <c r="B35" s="18"/>
      <c r="C35" s="18"/>
      <c r="D35" s="18"/>
      <c r="E35" s="18"/>
      <c r="F35" s="18"/>
      <c r="G35" s="18"/>
      <c r="H35" s="18"/>
      <c r="I35" s="18"/>
    </row>
    <row r="36" spans="1:9" ht="23.25" customHeight="1">
      <c r="A36" s="18"/>
      <c r="B36" s="18"/>
      <c r="C36" s="18"/>
      <c r="D36" s="18"/>
      <c r="E36" s="18"/>
      <c r="F36" s="18"/>
      <c r="G36" s="18"/>
      <c r="H36" s="18"/>
      <c r="I36" s="18"/>
    </row>
    <row r="37" spans="1:9" ht="23.25" customHeight="1">
      <c r="A37" s="18"/>
      <c r="B37" s="18"/>
      <c r="C37" s="18"/>
      <c r="D37" s="18"/>
      <c r="E37" s="18"/>
      <c r="F37" s="18"/>
      <c r="G37" s="18"/>
      <c r="H37" s="18"/>
      <c r="I37" s="18"/>
    </row>
    <row r="38" spans="1:9" ht="23.25" customHeight="1">
      <c r="A38" s="18"/>
      <c r="B38" s="18"/>
      <c r="C38" s="18"/>
      <c r="D38" s="18"/>
      <c r="E38" s="18"/>
      <c r="F38" s="18"/>
      <c r="G38" s="18"/>
      <c r="H38" s="18"/>
      <c r="I38" s="18"/>
    </row>
    <row r="39" spans="1:9" ht="23.25" customHeight="1">
      <c r="A39" s="18"/>
      <c r="B39" s="18"/>
      <c r="C39" s="18"/>
      <c r="D39" s="18"/>
      <c r="E39" s="18"/>
      <c r="F39" s="18"/>
      <c r="G39" s="18"/>
      <c r="H39" s="18"/>
      <c r="I39" s="18"/>
    </row>
    <row r="40" spans="1:9" ht="23.25" customHeight="1">
      <c r="A40" s="18"/>
      <c r="B40" s="18"/>
      <c r="C40" s="18"/>
      <c r="D40" s="18"/>
      <c r="E40" s="18"/>
      <c r="F40" s="18"/>
      <c r="G40" s="18"/>
      <c r="H40" s="18"/>
      <c r="I40" s="18"/>
    </row>
    <row r="41" spans="1:9" ht="23.25" customHeight="1">
      <c r="A41" s="18"/>
      <c r="B41" s="18"/>
      <c r="C41" s="18"/>
      <c r="D41" s="18"/>
      <c r="E41" s="18"/>
      <c r="F41" s="18"/>
      <c r="G41" s="18"/>
      <c r="H41" s="18"/>
      <c r="I41" s="18"/>
    </row>
    <row r="42" spans="1:9" ht="23.25" customHeight="1">
      <c r="A42" s="18"/>
      <c r="B42" s="18"/>
      <c r="C42" s="18"/>
      <c r="D42" s="18"/>
    </row>
    <row r="43" spans="1:9" ht="23.25" customHeight="1">
      <c r="A43" s="18"/>
      <c r="B43" s="18"/>
      <c r="C43" s="18"/>
      <c r="D43" s="18"/>
    </row>
    <row r="44" spans="1:9" ht="23.25" customHeight="1">
      <c r="A44" s="19"/>
      <c r="B44" s="18"/>
      <c r="C44" s="18"/>
      <c r="D44" s="18"/>
    </row>
    <row r="45" spans="1:9" ht="23.25" customHeight="1">
      <c r="A45" s="18"/>
      <c r="B45" s="18"/>
      <c r="C45" s="18"/>
      <c r="D45" s="18"/>
    </row>
  </sheetData>
  <mergeCells count="2">
    <mergeCell ref="A1:I1"/>
    <mergeCell ref="A2:I2"/>
  </mergeCells>
  <conditionalFormatting sqref="B4:B14">
    <cfRule type="cellIs" dxfId="519" priority="2" operator="equal">
      <formula>0</formula>
    </cfRule>
  </conditionalFormatting>
  <pageMargins left="0.70866141732283472" right="0.70866141732283472" top="0.74803149606299213" bottom="0.74803149606299213" header="0.31496062992125984" footer="0.31496062992125984"/>
  <pageSetup scale="55" orientation="landscape" r:id="rId1"/>
  <drawing r:id="rId2"/>
  <tableParts count="1">
    <tablePart r:id="rId3"/>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Hoja60">
    <tabColor rgb="FF0070C0"/>
    <pageSetUpPr fitToPage="1"/>
  </sheetPr>
  <dimension ref="B1:M55"/>
  <sheetViews>
    <sheetView showGridLines="0" view="pageBreakPreview" zoomScale="40" zoomScaleNormal="70" zoomScaleSheetLayoutView="40" workbookViewId="0">
      <pane xSplit="1" ySplit="2" topLeftCell="K16" activePane="bottomRight" state="frozen"/>
      <selection pane="bottomRight" activeCell="K16" sqref="K16"/>
      <selection pane="bottomLeft" activeCell="A3" sqref="A3"/>
      <selection pane="topRight" activeCell="B1" sqref="B1"/>
    </sheetView>
  </sheetViews>
  <sheetFormatPr defaultColWidth="11.42578125" defaultRowHeight="14.25"/>
  <cols>
    <col min="1" max="1" width="0.5703125" style="254" customWidth="1"/>
    <col min="2" max="2" width="23.140625" style="254" customWidth="1"/>
    <col min="3" max="4" width="27.140625" style="254" customWidth="1"/>
    <col min="5" max="5" width="27" style="254" customWidth="1"/>
    <col min="6" max="8" width="32" style="254" customWidth="1"/>
    <col min="9" max="9" width="20.7109375" style="254" customWidth="1"/>
    <col min="10" max="10" width="20.7109375" style="848" customWidth="1"/>
    <col min="11" max="11" width="26.140625" style="848" customWidth="1"/>
    <col min="12" max="12" width="20.7109375" style="848" customWidth="1"/>
    <col min="13" max="13" width="9.5703125" style="848" customWidth="1"/>
    <col min="14" max="15" width="11.42578125" style="254"/>
    <col min="16" max="16" width="12.5703125" style="254" bestFit="1" customWidth="1"/>
    <col min="17" max="17" width="13.140625" style="254" bestFit="1" customWidth="1"/>
    <col min="18" max="18" width="12.85546875" style="254" bestFit="1" customWidth="1"/>
    <col min="19" max="19" width="13.42578125" style="254" bestFit="1" customWidth="1"/>
    <col min="20" max="20" width="14" style="254" bestFit="1" customWidth="1"/>
    <col min="21" max="21" width="13.5703125" style="254" bestFit="1" customWidth="1"/>
    <col min="22" max="22" width="13" style="254" bestFit="1" customWidth="1"/>
    <col min="23" max="16384" width="11.42578125" style="254"/>
  </cols>
  <sheetData>
    <row r="1" spans="2:13" s="847" customFormat="1" ht="65.25" customHeight="1">
      <c r="B1" s="1382" t="s">
        <v>419</v>
      </c>
      <c r="C1" s="1382"/>
      <c r="D1" s="1382"/>
      <c r="E1" s="1382"/>
      <c r="F1" s="1382"/>
      <c r="G1" s="1382"/>
      <c r="H1" s="1382"/>
      <c r="I1" s="1382"/>
      <c r="J1" s="1382"/>
      <c r="K1" s="1382"/>
      <c r="L1" s="1382"/>
      <c r="M1" s="1382"/>
    </row>
    <row r="2" spans="2:13" s="847" customFormat="1" ht="37.5" customHeight="1">
      <c r="B2" s="1421" t="str">
        <f>+'Resumen '!O4</f>
        <v>Período:  Diciembre 2008 - Febrero 2025</v>
      </c>
      <c r="C2" s="1421"/>
      <c r="D2" s="1421"/>
      <c r="E2" s="1421"/>
      <c r="F2" s="1421"/>
      <c r="G2" s="1421"/>
      <c r="H2" s="1421"/>
      <c r="I2" s="1421"/>
      <c r="J2" s="1421"/>
      <c r="K2" s="1421"/>
      <c r="L2" s="1421"/>
      <c r="M2" s="1421"/>
    </row>
    <row r="3" spans="2:13" ht="19.5" customHeight="1">
      <c r="B3" s="254" t="s">
        <v>420</v>
      </c>
    </row>
    <row r="4" spans="2:13" s="842" customFormat="1" ht="60" customHeight="1">
      <c r="B4" s="681" t="s">
        <v>421</v>
      </c>
      <c r="C4" s="793" t="s">
        <v>422</v>
      </c>
      <c r="D4" s="794" t="s">
        <v>423</v>
      </c>
      <c r="E4" s="793" t="s">
        <v>424</v>
      </c>
      <c r="F4" s="793" t="s">
        <v>425</v>
      </c>
      <c r="G4" s="793" t="s">
        <v>426</v>
      </c>
      <c r="H4" s="795" t="s">
        <v>427</v>
      </c>
      <c r="J4" s="849"/>
      <c r="K4" s="849"/>
      <c r="L4" s="849"/>
      <c r="M4" s="849"/>
    </row>
    <row r="5" spans="2:13" s="842" customFormat="1" ht="28.5" customHeight="1">
      <c r="B5" s="837">
        <v>39783</v>
      </c>
      <c r="C5" s="838">
        <v>1165631</v>
      </c>
      <c r="D5" s="838">
        <v>818089</v>
      </c>
      <c r="E5" s="839">
        <f>+Tabla63[[#This Row],[Afiliados Femeninos]]+Tabla63[[#This Row],[Afiliados Masculino]]</f>
        <v>1983720</v>
      </c>
      <c r="F5" s="838">
        <v>634008</v>
      </c>
      <c r="G5" s="838">
        <v>484285</v>
      </c>
      <c r="H5" s="840">
        <f>+Tabla63[[#This Row],[Cotizantes Femenino ]]+Tabla63[[#This Row],[Cotizantes Masculinos]]</f>
        <v>1118293</v>
      </c>
      <c r="I5" s="841"/>
      <c r="J5" s="849"/>
      <c r="K5" s="849"/>
      <c r="L5" s="849"/>
      <c r="M5" s="849"/>
    </row>
    <row r="6" spans="2:13" s="842" customFormat="1" ht="28.5" customHeight="1">
      <c r="B6" s="837">
        <v>40148</v>
      </c>
      <c r="C6" s="838">
        <v>1281904</v>
      </c>
      <c r="D6" s="838">
        <v>911986</v>
      </c>
      <c r="E6" s="839">
        <f>+Tabla63[[#This Row],[Afiliados Femeninos]]+Tabla63[[#This Row],[Afiliados Masculino]]</f>
        <v>2193890</v>
      </c>
      <c r="F6" s="838">
        <v>675015</v>
      </c>
      <c r="G6" s="838">
        <v>514586</v>
      </c>
      <c r="H6" s="840">
        <f>+Tabla63[[#This Row],[Cotizantes Femenino ]]+Tabla63[[#This Row],[Cotizantes Masculinos]]</f>
        <v>1189601</v>
      </c>
      <c r="I6" s="841"/>
      <c r="J6" s="849"/>
      <c r="K6" s="849"/>
      <c r="L6" s="849"/>
      <c r="M6" s="849"/>
    </row>
    <row r="7" spans="2:13" s="842" customFormat="1" ht="28.5" customHeight="1">
      <c r="B7" s="837">
        <v>40513</v>
      </c>
      <c r="C7" s="838">
        <v>1383536</v>
      </c>
      <c r="D7" s="838">
        <v>991247</v>
      </c>
      <c r="E7" s="839">
        <f>+Tabla63[[#This Row],[Afiliados Femeninos]]+Tabla63[[#This Row],[Afiliados Masculino]]</f>
        <v>2374783</v>
      </c>
      <c r="F7" s="838">
        <v>702422</v>
      </c>
      <c r="G7" s="838">
        <v>540358</v>
      </c>
      <c r="H7" s="840">
        <f>+Tabla63[[#This Row],[Cotizantes Femenino ]]+Tabla63[[#This Row],[Cotizantes Masculinos]]</f>
        <v>1242780</v>
      </c>
      <c r="I7" s="841"/>
      <c r="J7" s="849"/>
      <c r="K7" s="849"/>
      <c r="L7" s="849"/>
      <c r="M7" s="849"/>
    </row>
    <row r="8" spans="2:13" s="842" customFormat="1" ht="28.5" customHeight="1">
      <c r="B8" s="837">
        <v>40878</v>
      </c>
      <c r="C8" s="838">
        <v>1480731</v>
      </c>
      <c r="D8" s="838">
        <v>1072243</v>
      </c>
      <c r="E8" s="839">
        <f>+Tabla63[[#This Row],[Afiliados Femeninos]]+Tabla63[[#This Row],[Afiliados Masculino]]</f>
        <v>2552974</v>
      </c>
      <c r="F8" s="838">
        <v>726141</v>
      </c>
      <c r="G8" s="838">
        <v>564996</v>
      </c>
      <c r="H8" s="840">
        <f>+Tabla63[[#This Row],[Cotizantes Femenino ]]+Tabla63[[#This Row],[Cotizantes Masculinos]]</f>
        <v>1291137</v>
      </c>
      <c r="I8" s="841"/>
      <c r="J8" s="849"/>
      <c r="K8" s="849"/>
      <c r="L8" s="849"/>
      <c r="M8" s="849"/>
    </row>
    <row r="9" spans="2:13" s="842" customFormat="1" ht="28.5" customHeight="1">
      <c r="B9" s="837">
        <v>41244</v>
      </c>
      <c r="C9" s="838">
        <v>1570504</v>
      </c>
      <c r="D9" s="838">
        <v>1143945</v>
      </c>
      <c r="E9" s="839">
        <f>+Tabla63[[#This Row],[Afiliados Femeninos]]+Tabla63[[#This Row],[Afiliados Masculino]]</f>
        <v>2714449</v>
      </c>
      <c r="F9" s="838">
        <v>770060</v>
      </c>
      <c r="G9" s="838">
        <v>606906</v>
      </c>
      <c r="H9" s="840">
        <f>+Tabla63[[#This Row],[Cotizantes Femenino ]]+Tabla63[[#This Row],[Cotizantes Masculinos]]</f>
        <v>1376966</v>
      </c>
      <c r="I9" s="841"/>
      <c r="J9" s="849"/>
      <c r="K9" s="849"/>
      <c r="L9" s="849"/>
      <c r="M9" s="849"/>
    </row>
    <row r="10" spans="2:13" s="842" customFormat="1" ht="28.5" customHeight="1">
      <c r="B10" s="837">
        <v>41609</v>
      </c>
      <c r="C10" s="838">
        <v>1661097</v>
      </c>
      <c r="D10" s="838">
        <v>1220033</v>
      </c>
      <c r="E10" s="839">
        <f>+Tabla63[[#This Row],[Afiliados Femeninos]]+Tabla63[[#This Row],[Afiliados Masculino]]</f>
        <v>2881130</v>
      </c>
      <c r="F10" s="838">
        <v>835620</v>
      </c>
      <c r="G10" s="838">
        <v>672772</v>
      </c>
      <c r="H10" s="840">
        <f>+Tabla63[[#This Row],[Cotizantes Femenino ]]+Tabla63[[#This Row],[Cotizantes Masculinos]]</f>
        <v>1508392</v>
      </c>
      <c r="I10" s="841"/>
      <c r="J10" s="849"/>
      <c r="K10" s="849"/>
      <c r="L10" s="849"/>
      <c r="M10" s="849"/>
    </row>
    <row r="11" spans="2:13" s="842" customFormat="1" ht="28.5" customHeight="1">
      <c r="B11" s="837">
        <v>41974</v>
      </c>
      <c r="C11" s="838">
        <v>1759926</v>
      </c>
      <c r="D11" s="838">
        <v>1309974</v>
      </c>
      <c r="E11" s="839">
        <f>+Tabla63[[#This Row],[Afiliados Femeninos]]+Tabla63[[#This Row],[Afiliados Masculino]]</f>
        <v>3069900</v>
      </c>
      <c r="F11" s="838">
        <v>892937</v>
      </c>
      <c r="G11" s="838">
        <v>724170</v>
      </c>
      <c r="H11" s="840">
        <f>+Tabla63[[#This Row],[Cotizantes Femenino ]]+Tabla63[[#This Row],[Cotizantes Masculinos]]</f>
        <v>1617107</v>
      </c>
      <c r="J11" s="849"/>
      <c r="K11" s="849"/>
      <c r="L11" s="849"/>
      <c r="M11" s="849"/>
    </row>
    <row r="12" spans="2:13" s="842" customFormat="1" ht="28.5" customHeight="1">
      <c r="B12" s="837">
        <v>42339</v>
      </c>
      <c r="C12" s="838">
        <v>1864734</v>
      </c>
      <c r="D12" s="838">
        <v>1405023</v>
      </c>
      <c r="E12" s="839">
        <f>+Tabla63[[#This Row],[Afiliados Femeninos]]+Tabla63[[#This Row],[Afiliados Masculino]]</f>
        <v>3269757</v>
      </c>
      <c r="F12" s="838">
        <v>958167</v>
      </c>
      <c r="G12" s="838">
        <v>767635</v>
      </c>
      <c r="H12" s="840">
        <f>+Tabla63[[#This Row],[Cotizantes Femenino ]]+Tabla63[[#This Row],[Cotizantes Masculinos]]</f>
        <v>1725802</v>
      </c>
      <c r="J12" s="849"/>
      <c r="K12" s="849"/>
      <c r="L12" s="849"/>
      <c r="M12" s="849"/>
    </row>
    <row r="13" spans="2:13" s="842" customFormat="1" ht="28.5" customHeight="1">
      <c r="B13" s="837">
        <v>42720</v>
      </c>
      <c r="C13" s="838">
        <v>1974015</v>
      </c>
      <c r="D13" s="838">
        <v>1499879</v>
      </c>
      <c r="E13" s="839">
        <f>+Tabla63[[#This Row],[Afiliados Femeninos]]+Tabla63[[#This Row],[Afiliados Masculino]]</f>
        <v>3473894</v>
      </c>
      <c r="F13" s="838">
        <v>1021381</v>
      </c>
      <c r="G13" s="838">
        <v>815723</v>
      </c>
      <c r="H13" s="840">
        <f>+Tabla63[[#This Row],[Cotizantes Femenino ]]+Tabla63[[#This Row],[Cotizantes Masculinos]]</f>
        <v>1837104</v>
      </c>
      <c r="J13" s="849"/>
      <c r="K13" s="849"/>
      <c r="L13" s="849"/>
      <c r="M13" s="849"/>
    </row>
    <row r="14" spans="2:13" s="842" customFormat="1" ht="28.5" customHeight="1">
      <c r="B14" s="837" t="s">
        <v>428</v>
      </c>
      <c r="C14" s="838">
        <v>2098283</v>
      </c>
      <c r="D14" s="838">
        <v>1605072</v>
      </c>
      <c r="E14" s="839">
        <f>+Tabla63[[#This Row],[Afiliados Femeninos]]+Tabla63[[#This Row],[Afiliados Masculino]]</f>
        <v>3703355</v>
      </c>
      <c r="F14" s="838">
        <v>1067270</v>
      </c>
      <c r="G14" s="838">
        <v>868698</v>
      </c>
      <c r="H14" s="840">
        <f>+Tabla63[[#This Row],[Cotizantes Femenino ]]+Tabla63[[#This Row],[Cotizantes Masculinos]]</f>
        <v>1935968</v>
      </c>
      <c r="J14" s="849"/>
      <c r="K14" s="849"/>
      <c r="L14" s="849"/>
      <c r="M14" s="849"/>
    </row>
    <row r="15" spans="2:13" s="842" customFormat="1" ht="28.5" customHeight="1">
      <c r="B15" s="837">
        <v>43452</v>
      </c>
      <c r="C15" s="838">
        <v>2212375</v>
      </c>
      <c r="D15" s="838">
        <v>1707568</v>
      </c>
      <c r="E15" s="839">
        <f>+Tabla63[[#This Row],[Afiliados Femeninos]]+Tabla63[[#This Row],[Afiliados Masculino]]</f>
        <v>3919943</v>
      </c>
      <c r="F15" s="838">
        <v>1041450</v>
      </c>
      <c r="G15" s="838">
        <v>883469</v>
      </c>
      <c r="H15" s="840">
        <f>+Tabla63[[#This Row],[Cotizantes Femenino ]]+Tabla63[[#This Row],[Cotizantes Masculinos]]</f>
        <v>1924919</v>
      </c>
      <c r="J15" s="849"/>
      <c r="K15" s="849"/>
      <c r="L15" s="849"/>
      <c r="M15" s="849"/>
    </row>
    <row r="16" spans="2:13" s="842" customFormat="1" ht="28.5" customHeight="1">
      <c r="B16" s="837">
        <v>43817</v>
      </c>
      <c r="C16" s="838">
        <v>2321656</v>
      </c>
      <c r="D16" s="838">
        <v>1811487</v>
      </c>
      <c r="E16" s="839">
        <f>+Tabla63[[#This Row],[Afiliados Femeninos]]+Tabla63[[#This Row],[Afiliados Masculino]]</f>
        <v>4133143</v>
      </c>
      <c r="F16" s="838">
        <v>1041450</v>
      </c>
      <c r="G16" s="838">
        <v>883469</v>
      </c>
      <c r="H16" s="840">
        <f>+Tabla63[[#This Row],[Cotizantes Femenino ]]+Tabla63[[#This Row],[Cotizantes Masculinos]]</f>
        <v>1924919</v>
      </c>
      <c r="J16" s="849"/>
      <c r="K16" s="849"/>
      <c r="L16" s="849"/>
      <c r="M16" s="849"/>
    </row>
    <row r="17" spans="2:13" s="842" customFormat="1" ht="28.5" customHeight="1">
      <c r="B17" s="837">
        <v>44183</v>
      </c>
      <c r="C17" s="838">
        <v>2404153</v>
      </c>
      <c r="D17" s="838">
        <v>1891266</v>
      </c>
      <c r="E17" s="839">
        <f>+Tabla63[[#This Row],[Afiliados Femeninos]]+Tabla63[[#This Row],[Afiliados Masculino]]</f>
        <v>4295419</v>
      </c>
      <c r="F17" s="838">
        <v>927727</v>
      </c>
      <c r="G17" s="838">
        <v>819713</v>
      </c>
      <c r="H17" s="840">
        <f>+Tabla63[[#This Row],[Cotizantes Femenino ]]+Tabla63[[#This Row],[Cotizantes Masculinos]]</f>
        <v>1747440</v>
      </c>
      <c r="J17" s="849"/>
      <c r="K17" s="849"/>
      <c r="L17" s="849"/>
      <c r="M17" s="849"/>
    </row>
    <row r="18" spans="2:13" s="842" customFormat="1" ht="28.5" customHeight="1">
      <c r="B18" s="837">
        <v>44548</v>
      </c>
      <c r="C18" s="838">
        <v>2502520</v>
      </c>
      <c r="D18" s="838">
        <v>2009454</v>
      </c>
      <c r="E18" s="839">
        <f>+Tabla63[[#This Row],[Afiliados Femeninos]]+Tabla63[[#This Row],[Afiliados Masculino]]</f>
        <v>4511974</v>
      </c>
      <c r="F18" s="838">
        <v>927727</v>
      </c>
      <c r="G18" s="838">
        <v>819713</v>
      </c>
      <c r="H18" s="840">
        <f>+Tabla63[[#This Row],[Cotizantes Femenino ]]+Tabla63[[#This Row],[Cotizantes Masculinos]]</f>
        <v>1747440</v>
      </c>
      <c r="L18" s="849"/>
      <c r="M18" s="849"/>
    </row>
    <row r="19" spans="2:13" s="842" customFormat="1" ht="28.5" customHeight="1">
      <c r="B19" s="843">
        <v>44913</v>
      </c>
      <c r="C19" s="844">
        <v>2631139</v>
      </c>
      <c r="D19" s="844">
        <v>2157720</v>
      </c>
      <c r="E19" s="839">
        <f>+Tabla63[[#This Row],[Afiliados Femeninos]]+Tabla63[[#This Row],[Afiliados Masculino]]</f>
        <v>4788859</v>
      </c>
      <c r="F19" s="844">
        <v>1055375</v>
      </c>
      <c r="G19" s="844">
        <v>965622</v>
      </c>
      <c r="H19" s="845">
        <v>2020997</v>
      </c>
      <c r="J19" s="849"/>
      <c r="K19" s="849"/>
      <c r="L19" s="849"/>
      <c r="M19" s="849"/>
    </row>
    <row r="20" spans="2:13" s="842" customFormat="1" ht="28.5" customHeight="1">
      <c r="B20" s="843">
        <v>45278</v>
      </c>
      <c r="C20" s="844">
        <v>2755873</v>
      </c>
      <c r="D20" s="844">
        <v>2282259</v>
      </c>
      <c r="E20" s="839">
        <f>+Tabla63[[#This Row],[Afiliados Femeninos]]+Tabla63[[#This Row],[Afiliados Masculino]]</f>
        <v>5038132</v>
      </c>
      <c r="F20" s="844">
        <v>1072372</v>
      </c>
      <c r="G20" s="844">
        <v>977894</v>
      </c>
      <c r="H20" s="845">
        <f>+Tabla63[[#This Row],[Cotizantes Femenino ]]+Tabla63[[#This Row],[Cotizantes Masculinos]]</f>
        <v>2050266</v>
      </c>
      <c r="J20" s="849"/>
      <c r="K20" s="849"/>
      <c r="L20" s="849"/>
      <c r="M20" s="849"/>
    </row>
    <row r="21" spans="2:13" s="842" customFormat="1" ht="28.5" customHeight="1">
      <c r="B21" s="843">
        <v>45644</v>
      </c>
      <c r="C21" s="844">
        <v>2892776</v>
      </c>
      <c r="D21" s="844">
        <v>2417770</v>
      </c>
      <c r="E21" s="839">
        <f>+Tabla63[[#This Row],[Afiliados Femeninos]]+Tabla63[[#This Row],[Afiliados Masculino]]</f>
        <v>5310546</v>
      </c>
      <c r="F21" s="844">
        <v>1146760</v>
      </c>
      <c r="G21" s="844">
        <v>1072739</v>
      </c>
      <c r="H21" s="845">
        <f>+Tabla63[[#This Row],[Cotizantes Femenino ]]+Tabla63[[#This Row],[Cotizantes Masculinos]]</f>
        <v>2219499</v>
      </c>
      <c r="J21" s="849"/>
      <c r="K21" s="849"/>
      <c r="L21" s="849"/>
      <c r="M21" s="849"/>
    </row>
    <row r="22" spans="2:13" s="842" customFormat="1" ht="28.5" customHeight="1">
      <c r="B22" s="1227" t="str">
        <f>+'Resumen '!O5</f>
        <v>Feb.25</v>
      </c>
      <c r="C22" s="844">
        <f>+'Resumen '!B43</f>
        <v>2910423</v>
      </c>
      <c r="D22" s="844">
        <f>+'Resumen '!B44</f>
        <v>2435036</v>
      </c>
      <c r="E22" s="839">
        <f>+Tabla63[[#This Row],[Afiliados Femeninos]]+Tabla63[[#This Row],[Afiliados Masculino]]</f>
        <v>5345459</v>
      </c>
      <c r="F22" s="844">
        <f>+'Resumen '!D43</f>
        <v>1113188</v>
      </c>
      <c r="G22" s="844">
        <f>+'Resumen '!D44</f>
        <v>1044877</v>
      </c>
      <c r="H22" s="845">
        <f>+Tabla63[[#This Row],[Cotizantes Femenino ]]+Tabla63[[#This Row],[Cotizantes Masculinos]]</f>
        <v>2158065</v>
      </c>
      <c r="I22" s="846"/>
      <c r="J22" s="929"/>
      <c r="K22" s="929"/>
      <c r="L22" s="849"/>
      <c r="M22" s="849"/>
    </row>
    <row r="23" spans="2:13" ht="24.75" customHeight="1">
      <c r="B23" s="263" t="s">
        <v>406</v>
      </c>
      <c r="I23" s="269"/>
      <c r="J23" s="850"/>
      <c r="K23" s="850"/>
    </row>
    <row r="24" spans="2:13">
      <c r="B24" s="270"/>
      <c r="C24" s="270"/>
      <c r="D24" s="270"/>
      <c r="E24" s="270"/>
      <c r="F24" s="270"/>
      <c r="G24" s="270"/>
      <c r="H24" s="270"/>
      <c r="I24" s="269"/>
      <c r="J24" s="850"/>
      <c r="K24" s="850"/>
      <c r="L24" s="850"/>
      <c r="M24" s="850"/>
    </row>
    <row r="25" spans="2:13" s="270" customFormat="1">
      <c r="B25" s="382"/>
      <c r="J25" s="851"/>
      <c r="K25" s="851"/>
      <c r="L25" s="851"/>
      <c r="M25" s="851"/>
    </row>
    <row r="26" spans="2:13" s="269" customFormat="1">
      <c r="B26" s="382"/>
      <c r="C26" s="421"/>
      <c r="D26" s="421"/>
      <c r="E26" s="421"/>
      <c r="F26" s="421"/>
      <c r="G26" s="270"/>
      <c r="H26" s="270"/>
      <c r="J26" s="850"/>
      <c r="K26" s="850"/>
      <c r="L26" s="850"/>
      <c r="M26" s="850"/>
    </row>
    <row r="27" spans="2:13" s="269" customFormat="1">
      <c r="J27" s="850"/>
      <c r="K27" s="850"/>
      <c r="L27" s="850"/>
      <c r="M27" s="850"/>
    </row>
    <row r="28" spans="2:13" s="269" customFormat="1">
      <c r="J28" s="850"/>
      <c r="K28" s="850"/>
      <c r="L28" s="850"/>
      <c r="M28" s="850"/>
    </row>
    <row r="29" spans="2:13" s="269" customFormat="1">
      <c r="J29" s="850"/>
      <c r="K29" s="850"/>
      <c r="L29" s="850"/>
      <c r="M29" s="850"/>
    </row>
    <row r="30" spans="2:13" s="269" customFormat="1">
      <c r="J30" s="850"/>
      <c r="K30" s="850"/>
      <c r="L30" s="850"/>
      <c r="M30" s="850"/>
    </row>
    <row r="31" spans="2:13" s="269" customFormat="1">
      <c r="J31" s="850"/>
      <c r="K31" s="850"/>
      <c r="L31" s="850"/>
      <c r="M31" s="850"/>
    </row>
    <row r="32" spans="2:13" s="269" customFormat="1">
      <c r="J32" s="850"/>
      <c r="K32" s="850"/>
      <c r="L32" s="850"/>
      <c r="M32" s="850"/>
    </row>
    <row r="33" spans="2:13" s="269" customFormat="1">
      <c r="J33" s="850"/>
      <c r="K33" s="850"/>
      <c r="L33" s="850"/>
      <c r="M33" s="850"/>
    </row>
    <row r="34" spans="2:13" s="269" customFormat="1">
      <c r="J34" s="850"/>
      <c r="K34" s="850"/>
      <c r="L34" s="850"/>
      <c r="M34" s="850"/>
    </row>
    <row r="35" spans="2:13" s="269" customFormat="1">
      <c r="J35" s="850"/>
      <c r="K35" s="850"/>
      <c r="L35" s="850"/>
      <c r="M35" s="850"/>
    </row>
    <row r="36" spans="2:13" s="269" customFormat="1">
      <c r="J36" s="850"/>
      <c r="K36" s="850"/>
      <c r="L36" s="850"/>
      <c r="M36" s="850"/>
    </row>
    <row r="37" spans="2:13" s="269" customFormat="1">
      <c r="J37" s="850"/>
      <c r="K37" s="850"/>
      <c r="L37" s="850"/>
      <c r="M37" s="850"/>
    </row>
    <row r="38" spans="2:13" s="269" customFormat="1">
      <c r="J38" s="850"/>
      <c r="K38" s="850"/>
      <c r="L38" s="850"/>
      <c r="M38" s="850"/>
    </row>
    <row r="39" spans="2:13" s="269" customFormat="1">
      <c r="J39" s="850"/>
      <c r="K39" s="850"/>
      <c r="L39" s="850"/>
      <c r="M39" s="850"/>
    </row>
    <row r="40" spans="2:13" s="269" customFormat="1">
      <c r="J40" s="850"/>
      <c r="K40" s="850"/>
      <c r="L40" s="850"/>
      <c r="M40" s="850"/>
    </row>
    <row r="41" spans="2:13" s="269" customFormat="1">
      <c r="J41" s="850"/>
      <c r="K41" s="850"/>
      <c r="L41" s="850"/>
      <c r="M41" s="850"/>
    </row>
    <row r="42" spans="2:13" s="269" customFormat="1">
      <c r="J42" s="850"/>
      <c r="K42" s="850"/>
      <c r="L42" s="850"/>
      <c r="M42" s="850"/>
    </row>
    <row r="43" spans="2:13" s="269" customFormat="1">
      <c r="J43" s="850"/>
      <c r="K43" s="850"/>
      <c r="L43" s="850"/>
      <c r="M43" s="850"/>
    </row>
    <row r="44" spans="2:13" s="269" customFormat="1">
      <c r="J44" s="850"/>
      <c r="K44" s="850"/>
      <c r="L44" s="850"/>
      <c r="M44" s="850"/>
    </row>
    <row r="45" spans="2:13" s="269" customFormat="1">
      <c r="J45" s="850"/>
      <c r="K45" s="850"/>
      <c r="L45" s="850"/>
      <c r="M45" s="850"/>
    </row>
    <row r="46" spans="2:13" ht="9.75" customHeight="1">
      <c r="B46" s="269"/>
      <c r="C46" s="269"/>
      <c r="D46" s="269"/>
    </row>
    <row r="47" spans="2:13" hidden="1">
      <c r="B47" s="269"/>
      <c r="C47" s="269"/>
      <c r="D47" s="269"/>
    </row>
    <row r="48" spans="2:13" ht="63" customHeight="1">
      <c r="B48" s="269"/>
      <c r="C48" s="269"/>
      <c r="D48" s="269"/>
    </row>
    <row r="49" spans="2:13">
      <c r="B49" s="269"/>
      <c r="C49" s="269"/>
      <c r="D49" s="269"/>
    </row>
    <row r="50" spans="2:13">
      <c r="B50" s="269"/>
      <c r="C50" s="269"/>
      <c r="D50" s="269"/>
    </row>
    <row r="51" spans="2:13">
      <c r="B51" s="269"/>
      <c r="C51" s="269"/>
      <c r="D51" s="269"/>
    </row>
    <row r="52" spans="2:13">
      <c r="B52" s="382"/>
      <c r="C52" s="270"/>
      <c r="D52" s="270"/>
      <c r="E52" s="270"/>
      <c r="F52" s="270"/>
      <c r="G52" s="270"/>
      <c r="H52" s="270"/>
      <c r="I52" s="269"/>
      <c r="J52" s="850"/>
      <c r="K52" s="850"/>
      <c r="L52" s="850"/>
      <c r="M52" s="850"/>
    </row>
    <row r="53" spans="2:13">
      <c r="B53" s="382"/>
      <c r="C53" s="270"/>
      <c r="D53" s="270"/>
      <c r="E53" s="270"/>
      <c r="F53" s="270"/>
      <c r="G53" s="270"/>
      <c r="H53" s="270"/>
      <c r="I53" s="269"/>
      <c r="J53" s="850"/>
      <c r="K53" s="850"/>
      <c r="L53" s="850"/>
      <c r="M53" s="850"/>
    </row>
    <row r="54" spans="2:13">
      <c r="B54" s="382"/>
      <c r="C54" s="270"/>
      <c r="D54" s="270"/>
      <c r="E54" s="270"/>
      <c r="F54" s="270"/>
      <c r="G54" s="270"/>
      <c r="H54" s="270"/>
    </row>
    <row r="55" spans="2:13">
      <c r="B55" s="270"/>
      <c r="C55" s="270"/>
      <c r="D55" s="270"/>
      <c r="E55" s="270"/>
      <c r="F55" s="270"/>
      <c r="G55" s="270"/>
      <c r="H55" s="270"/>
    </row>
  </sheetData>
  <mergeCells count="2">
    <mergeCell ref="B1:M1"/>
    <mergeCell ref="B2:M2"/>
  </mergeCells>
  <pageMargins left="0.70866141732283472" right="0.70866141732283472" top="0.74803149606299213" bottom="0.74803149606299213" header="0.31496062992125984" footer="0.31496062992125984"/>
  <pageSetup paperSize="119" scale="37" orientation="landscape" r:id="rId1"/>
  <drawing r:id="rId2"/>
  <tableParts count="1">
    <tablePart r:id="rId3"/>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Hoja61">
    <tabColor rgb="FF0070C0"/>
    <pageSetUpPr fitToPage="1"/>
  </sheetPr>
  <dimension ref="A1:U46"/>
  <sheetViews>
    <sheetView showGridLines="0" view="pageBreakPreview" zoomScale="40" zoomScaleNormal="78" zoomScaleSheetLayoutView="40" workbookViewId="0">
      <selection activeCell="N15" sqref="N15"/>
    </sheetView>
  </sheetViews>
  <sheetFormatPr defaultColWidth="11.42578125" defaultRowHeight="14.25"/>
  <cols>
    <col min="1" max="1" width="36" style="254" customWidth="1"/>
    <col min="2" max="2" width="37.140625" style="254" customWidth="1"/>
    <col min="3" max="3" width="31.42578125" style="254" customWidth="1"/>
    <col min="4" max="4" width="19.42578125" style="254" bestFit="1" customWidth="1"/>
    <col min="5" max="5" width="17.5703125" style="254" customWidth="1"/>
    <col min="6" max="6" width="10.42578125" style="254" customWidth="1"/>
    <col min="7" max="7" width="11.7109375" style="254" customWidth="1"/>
    <col min="8" max="8" width="10.42578125" style="254" customWidth="1"/>
    <col min="9" max="9" width="16.140625" style="254" customWidth="1"/>
    <col min="10" max="10" width="11.140625" style="254" customWidth="1"/>
    <col min="11" max="11" width="12.5703125" style="254" customWidth="1"/>
    <col min="12" max="12" width="11.140625" style="254" customWidth="1"/>
    <col min="13" max="13" width="25.28515625" style="254" customWidth="1"/>
    <col min="14" max="14" width="18.28515625" style="254" customWidth="1"/>
    <col min="15" max="15" width="22" style="254" customWidth="1"/>
    <col min="16" max="16" width="27.7109375" style="254" customWidth="1"/>
    <col min="17" max="17" width="16.7109375" style="254" customWidth="1"/>
    <col min="18" max="18" width="15.28515625" style="254" customWidth="1"/>
    <col min="19" max="19" width="12.5703125" style="254" bestFit="1" customWidth="1"/>
    <col min="20" max="20" width="58.5703125" style="254" customWidth="1"/>
    <col min="21" max="21" width="15.42578125" style="254" bestFit="1" customWidth="1"/>
    <col min="22" max="16384" width="11.42578125" style="254"/>
  </cols>
  <sheetData>
    <row r="1" spans="1:20" s="431" customFormat="1" ht="113.25" customHeight="1">
      <c r="A1" s="1422" t="s">
        <v>429</v>
      </c>
      <c r="B1" s="1422"/>
      <c r="C1" s="1422"/>
      <c r="D1" s="1422"/>
      <c r="E1" s="1422"/>
      <c r="F1" s="1422"/>
      <c r="G1" s="1422"/>
      <c r="H1" s="1422"/>
      <c r="I1" s="1422"/>
      <c r="J1" s="1422"/>
      <c r="K1" s="1422"/>
      <c r="L1" s="1422"/>
      <c r="M1" s="1422"/>
      <c r="N1" s="1422"/>
      <c r="O1" s="1422"/>
      <c r="P1" s="1422"/>
      <c r="Q1" s="1422"/>
    </row>
    <row r="2" spans="1:20" s="431" customFormat="1" ht="43.5" customHeight="1">
      <c r="A2" s="1423" t="str">
        <f>+'Resumen '!O7</f>
        <v>Período:  Diciembre 2010 - Febrero 2025</v>
      </c>
      <c r="B2" s="1423"/>
      <c r="C2" s="1423"/>
      <c r="D2" s="1423"/>
      <c r="E2" s="1423"/>
      <c r="F2" s="1423"/>
      <c r="G2" s="1423"/>
      <c r="H2" s="1423"/>
      <c r="I2" s="1423"/>
      <c r="J2" s="1423"/>
      <c r="K2" s="1423"/>
      <c r="L2" s="1423"/>
      <c r="M2" s="1423"/>
      <c r="N2" s="1423"/>
      <c r="O2" s="1423"/>
      <c r="P2" s="1423"/>
      <c r="Q2" s="1423"/>
      <c r="R2" s="432"/>
      <c r="S2" s="432"/>
    </row>
    <row r="3" spans="1:20" ht="18" customHeight="1">
      <c r="A3" s="268"/>
      <c r="B3" s="268"/>
      <c r="C3" s="268"/>
      <c r="D3" s="268"/>
      <c r="E3" s="268"/>
      <c r="F3" s="268"/>
      <c r="G3" s="268"/>
      <c r="H3" s="268"/>
      <c r="I3" s="268"/>
      <c r="J3" s="268"/>
      <c r="K3" s="268"/>
      <c r="L3" s="268"/>
      <c r="M3" s="268"/>
      <c r="N3" s="268"/>
      <c r="O3" s="268"/>
      <c r="P3" s="268"/>
      <c r="Q3" s="268"/>
      <c r="R3" s="268"/>
      <c r="S3" s="268"/>
    </row>
    <row r="4" spans="1:20" ht="10.5" customHeight="1">
      <c r="D4" s="268"/>
    </row>
    <row r="5" spans="1:20" ht="39" customHeight="1">
      <c r="A5" s="1424" t="s">
        <v>430</v>
      </c>
      <c r="B5" s="1425"/>
    </row>
    <row r="6" spans="1:20" ht="59.25" customHeight="1">
      <c r="A6" s="682" t="s">
        <v>431</v>
      </c>
      <c r="B6" s="682" t="s">
        <v>432</v>
      </c>
    </row>
    <row r="7" spans="1:20" ht="30.75">
      <c r="A7" s="683" t="s">
        <v>261</v>
      </c>
      <c r="B7" s="1169">
        <v>10644</v>
      </c>
    </row>
    <row r="8" spans="1:20" ht="30.75">
      <c r="A8" s="683" t="s">
        <v>262</v>
      </c>
      <c r="B8" s="1169">
        <v>6268</v>
      </c>
    </row>
    <row r="9" spans="1:20" ht="30.75">
      <c r="A9" s="683" t="s">
        <v>263</v>
      </c>
      <c r="B9" s="1169">
        <v>10046</v>
      </c>
    </row>
    <row r="10" spans="1:20" ht="30.75">
      <c r="A10" s="683" t="s">
        <v>264</v>
      </c>
      <c r="B10" s="1169">
        <v>15740</v>
      </c>
      <c r="T10" s="263"/>
    </row>
    <row r="11" spans="1:20" ht="30.75">
      <c r="A11" s="683" t="s">
        <v>265</v>
      </c>
      <c r="B11" s="1169">
        <v>32365</v>
      </c>
      <c r="F11" s="263"/>
    </row>
    <row r="12" spans="1:20" ht="30.75">
      <c r="A12" s="683" t="s">
        <v>266</v>
      </c>
      <c r="B12" s="1169">
        <v>42590</v>
      </c>
    </row>
    <row r="13" spans="1:20" ht="30.75">
      <c r="A13" s="683" t="s">
        <v>267</v>
      </c>
      <c r="B13" s="1169">
        <v>65077</v>
      </c>
    </row>
    <row r="14" spans="1:20" ht="30.75">
      <c r="A14" s="683" t="s">
        <v>268</v>
      </c>
      <c r="B14" s="1169">
        <v>80517</v>
      </c>
    </row>
    <row r="15" spans="1:20" ht="30.75">
      <c r="A15" s="683" t="s">
        <v>385</v>
      </c>
      <c r="B15" s="1169">
        <v>82712</v>
      </c>
    </row>
    <row r="16" spans="1:20" ht="30.75">
      <c r="A16" s="683" t="s">
        <v>386</v>
      </c>
      <c r="B16" s="1169">
        <v>88025</v>
      </c>
    </row>
    <row r="17" spans="1:17" ht="30.75">
      <c r="A17" s="683" t="s">
        <v>323</v>
      </c>
      <c r="B17" s="1169">
        <v>23483</v>
      </c>
    </row>
    <row r="18" spans="1:17" ht="30.75">
      <c r="A18" s="683" t="s">
        <v>272</v>
      </c>
      <c r="B18" s="1169">
        <v>35307</v>
      </c>
    </row>
    <row r="19" spans="1:17" ht="30.75">
      <c r="A19" s="683" t="s">
        <v>273</v>
      </c>
      <c r="B19" s="1169">
        <v>62389</v>
      </c>
    </row>
    <row r="20" spans="1:17" ht="30.75">
      <c r="A20" s="683" t="s">
        <v>274</v>
      </c>
      <c r="B20" s="1169">
        <v>81636</v>
      </c>
    </row>
    <row r="21" spans="1:17" ht="30.75">
      <c r="A21" s="683" t="s">
        <v>275</v>
      </c>
      <c r="B21" s="1169">
        <v>91014</v>
      </c>
    </row>
    <row r="22" spans="1:17" ht="30.75">
      <c r="A22" s="683" t="str">
        <f>+'Resumen '!O6</f>
        <v>Feb.2025</v>
      </c>
      <c r="B22" s="1169">
        <f>+'III.5.9.Trasp. recibidos'!O21</f>
        <v>12591</v>
      </c>
    </row>
    <row r="23" spans="1:17" ht="30.75">
      <c r="A23" s="683" t="s">
        <v>225</v>
      </c>
      <c r="B23" s="684">
        <f>SUM(B7:B22)</f>
        <v>740404</v>
      </c>
      <c r="F23" s="269"/>
      <c r="H23" s="269"/>
      <c r="O23" s="269"/>
    </row>
    <row r="24" spans="1:17" ht="27">
      <c r="A24" s="354"/>
      <c r="B24" s="354"/>
      <c r="G24" s="269"/>
      <c r="I24" s="269"/>
      <c r="M24" s="269"/>
      <c r="P24" s="269"/>
      <c r="Q24" s="269"/>
    </row>
    <row r="25" spans="1:17">
      <c r="I25" s="269"/>
      <c r="K25" s="269"/>
      <c r="L25" s="269"/>
    </row>
    <row r="26" spans="1:17">
      <c r="I26" s="269"/>
      <c r="M26" s="269"/>
      <c r="Q26" s="269"/>
    </row>
    <row r="27" spans="1:17">
      <c r="G27" s="269"/>
      <c r="I27" s="269"/>
      <c r="M27" s="269"/>
      <c r="Q27" s="269"/>
    </row>
    <row r="28" spans="1:17">
      <c r="D28" s="272"/>
      <c r="E28" s="272"/>
      <c r="F28" s="272"/>
      <c r="G28" s="273"/>
      <c r="H28" s="272"/>
      <c r="I28" s="273"/>
      <c r="J28" s="272"/>
      <c r="K28" s="273"/>
      <c r="L28" s="273"/>
      <c r="M28" s="273"/>
      <c r="N28" s="272"/>
      <c r="O28" s="272"/>
      <c r="P28" s="272"/>
      <c r="Q28" s="272"/>
    </row>
    <row r="29" spans="1:17">
      <c r="G29" s="269"/>
      <c r="I29" s="269"/>
      <c r="M29" s="269"/>
      <c r="P29" s="269"/>
      <c r="Q29" s="269"/>
    </row>
    <row r="31" spans="1:17" ht="36.75" customHeight="1"/>
    <row r="32" spans="1:17" ht="36.75" customHeight="1"/>
    <row r="33" spans="21:21" ht="36.75" customHeight="1"/>
    <row r="34" spans="21:21" ht="36.75" customHeight="1"/>
    <row r="35" spans="21:21" ht="36.75" customHeight="1"/>
    <row r="36" spans="21:21" ht="36.75" customHeight="1"/>
    <row r="37" spans="21:21" ht="33" customHeight="1"/>
    <row r="38" spans="21:21" ht="33" customHeight="1">
      <c r="U38" s="274"/>
    </row>
    <row r="39" spans="21:21" ht="33" customHeight="1"/>
    <row r="40" spans="21:21" ht="33" customHeight="1"/>
    <row r="41" spans="21:21" ht="33" customHeight="1"/>
    <row r="42" spans="21:21" ht="33" customHeight="1"/>
    <row r="43" spans="21:21" ht="33" customHeight="1"/>
    <row r="44" spans="21:21" ht="33" customHeight="1"/>
    <row r="45" spans="21:21" ht="33" customHeight="1"/>
    <row r="46" spans="21:21" ht="33" customHeight="1"/>
  </sheetData>
  <mergeCells count="3">
    <mergeCell ref="A1:Q1"/>
    <mergeCell ref="A2:Q2"/>
    <mergeCell ref="A5:B5"/>
  </mergeCells>
  <pageMargins left="0.70866141732283472" right="0.70866141732283472" top="0.74803149606299213" bottom="0.74803149606299213" header="0.31496062992125984" footer="0.31496062992125984"/>
  <pageSetup paperSize="119" scale="33" orientation="landscape" r:id="rId1"/>
  <drawing r:id="rId2"/>
  <tableParts count="1">
    <tablePart r:id="rId3"/>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Hoja62">
    <tabColor rgb="FF0070C0"/>
    <pageSetUpPr fitToPage="1"/>
  </sheetPr>
  <dimension ref="A1:R38"/>
  <sheetViews>
    <sheetView showGridLines="0" view="pageBreakPreview" zoomScale="25" zoomScaleNormal="78" zoomScaleSheetLayoutView="25" workbookViewId="0">
      <pane xSplit="1" ySplit="5" topLeftCell="B6" activePane="bottomRight" state="frozen"/>
      <selection pane="bottomRight" activeCell="U33" sqref="U33"/>
      <selection pane="bottomLeft" activeCell="G9" sqref="G9"/>
      <selection pane="topRight" activeCell="G9" sqref="G9"/>
    </sheetView>
  </sheetViews>
  <sheetFormatPr defaultColWidth="11.42578125" defaultRowHeight="14.25"/>
  <cols>
    <col min="1" max="1" width="28.42578125" style="254" customWidth="1"/>
    <col min="2" max="2" width="17.85546875" style="267" customWidth="1"/>
    <col min="3" max="3" width="17.7109375" style="267" customWidth="1"/>
    <col min="4" max="4" width="21" style="267" customWidth="1"/>
    <col min="5" max="5" width="18.42578125" style="267" bestFit="1" customWidth="1"/>
    <col min="6" max="6" width="21.5703125" style="267" bestFit="1" customWidth="1"/>
    <col min="7" max="7" width="17.140625" style="267" customWidth="1"/>
    <col min="8" max="8" width="19.42578125" style="267" bestFit="1" customWidth="1"/>
    <col min="9" max="9" width="22.85546875" style="254" customWidth="1"/>
    <col min="10" max="10" width="27.140625" style="254" customWidth="1"/>
    <col min="11" max="11" width="27" style="254" customWidth="1"/>
    <col min="12" max="12" width="30.85546875" style="254" customWidth="1"/>
    <col min="13" max="13" width="24" style="254" customWidth="1"/>
    <col min="14" max="14" width="30.85546875" style="254" bestFit="1" customWidth="1"/>
    <col min="15" max="15" width="21.140625" style="254" customWidth="1"/>
    <col min="16" max="16" width="20.28515625" style="254" customWidth="1"/>
    <col min="17" max="16384" width="11.42578125" style="254"/>
  </cols>
  <sheetData>
    <row r="1" spans="1:18" s="431" customFormat="1" ht="79.5" customHeight="1">
      <c r="A1" s="1381" t="s">
        <v>433</v>
      </c>
      <c r="B1" s="1381"/>
      <c r="C1" s="1381"/>
      <c r="D1" s="1381"/>
      <c r="E1" s="1381"/>
      <c r="F1" s="1381"/>
      <c r="G1" s="1381"/>
      <c r="H1" s="1381"/>
      <c r="I1" s="1381"/>
      <c r="J1" s="1381"/>
      <c r="K1" s="1381"/>
      <c r="L1" s="1381"/>
      <c r="M1" s="1381"/>
      <c r="N1" s="1381"/>
      <c r="O1" s="1381"/>
    </row>
    <row r="2" spans="1:18" s="431" customFormat="1" ht="39" customHeight="1">
      <c r="A2" s="1426" t="str">
        <f>+'Resumen '!O7</f>
        <v>Período:  Diciembre 2010 - Febrero 2025</v>
      </c>
      <c r="B2" s="1426"/>
      <c r="C2" s="1426"/>
      <c r="D2" s="1426"/>
      <c r="E2" s="1426"/>
      <c r="F2" s="1426"/>
      <c r="G2" s="1426"/>
      <c r="H2" s="1426"/>
      <c r="I2" s="1426"/>
      <c r="J2" s="1426"/>
      <c r="K2" s="1426"/>
      <c r="L2" s="1426"/>
      <c r="M2" s="1426"/>
      <c r="N2" s="1426"/>
      <c r="O2" s="1426"/>
    </row>
    <row r="3" spans="1:18" ht="6" customHeight="1">
      <c r="B3" s="254"/>
      <c r="C3" s="254"/>
      <c r="D3" s="254"/>
      <c r="E3" s="254"/>
      <c r="F3" s="254"/>
      <c r="G3" s="254"/>
      <c r="H3" s="254"/>
    </row>
    <row r="4" spans="1:18" ht="39" customHeight="1">
      <c r="A4" s="1427" t="s">
        <v>434</v>
      </c>
      <c r="B4" s="1428"/>
      <c r="C4" s="1428"/>
      <c r="D4" s="1428"/>
      <c r="E4" s="1428"/>
      <c r="F4" s="1428"/>
      <c r="G4" s="1428"/>
      <c r="H4" s="1428"/>
      <c r="I4" s="1428"/>
      <c r="J4" s="1428"/>
      <c r="K4" s="1428"/>
      <c r="L4" s="1428"/>
      <c r="M4" s="1428"/>
      <c r="N4" s="1428"/>
      <c r="O4" s="1429"/>
    </row>
    <row r="5" spans="1:18" s="468" customFormat="1" ht="85.5" customHeight="1">
      <c r="A5" s="918" t="s">
        <v>326</v>
      </c>
      <c r="B5" s="601" t="s">
        <v>435</v>
      </c>
      <c r="C5" s="601" t="s">
        <v>436</v>
      </c>
      <c r="D5" s="601" t="s">
        <v>437</v>
      </c>
      <c r="E5" s="601" t="s">
        <v>438</v>
      </c>
      <c r="F5" s="601" t="s">
        <v>439</v>
      </c>
      <c r="G5" s="601" t="s">
        <v>440</v>
      </c>
      <c r="H5" s="601" t="s">
        <v>441</v>
      </c>
      <c r="I5" s="601" t="s">
        <v>225</v>
      </c>
      <c r="J5" s="601" t="s">
        <v>442</v>
      </c>
      <c r="K5" s="601" t="s">
        <v>443</v>
      </c>
      <c r="L5" s="601" t="s">
        <v>444</v>
      </c>
      <c r="M5" s="601" t="s">
        <v>445</v>
      </c>
      <c r="N5" s="601" t="s">
        <v>446</v>
      </c>
      <c r="O5" s="826" t="s">
        <v>447</v>
      </c>
      <c r="P5" s="275"/>
    </row>
    <row r="6" spans="1:18" s="259" customFormat="1" ht="23.25">
      <c r="A6" s="685" t="s">
        <v>261</v>
      </c>
      <c r="B6" s="954">
        <v>0</v>
      </c>
      <c r="C6" s="954">
        <v>116</v>
      </c>
      <c r="D6" s="954">
        <v>0</v>
      </c>
      <c r="E6" s="954">
        <v>505</v>
      </c>
      <c r="F6" s="954">
        <v>2471</v>
      </c>
      <c r="G6" s="954">
        <v>2</v>
      </c>
      <c r="H6" s="954">
        <v>125</v>
      </c>
      <c r="I6" s="955">
        <f t="shared" ref="I6:I17" si="0">SUM(B6:H6)</f>
        <v>3219</v>
      </c>
      <c r="J6" s="954">
        <v>4114</v>
      </c>
      <c r="K6" s="954">
        <v>0</v>
      </c>
      <c r="L6" s="954">
        <v>1</v>
      </c>
      <c r="M6" s="954">
        <v>3310</v>
      </c>
      <c r="N6" s="956">
        <f t="shared" ref="N6:N17" si="1">+M6+L6+K6+J6</f>
        <v>7425</v>
      </c>
      <c r="O6" s="957">
        <f>+N6+I6</f>
        <v>10644</v>
      </c>
      <c r="P6" s="276"/>
      <c r="Q6" s="276"/>
      <c r="R6" s="276"/>
    </row>
    <row r="7" spans="1:18" s="259" customFormat="1" ht="23.25">
      <c r="A7" s="685" t="s">
        <v>262</v>
      </c>
      <c r="B7" s="954">
        <v>0</v>
      </c>
      <c r="C7" s="954">
        <v>306</v>
      </c>
      <c r="D7" s="954">
        <v>0</v>
      </c>
      <c r="E7" s="954">
        <v>572</v>
      </c>
      <c r="F7" s="954">
        <v>3158</v>
      </c>
      <c r="G7" s="954">
        <v>8</v>
      </c>
      <c r="H7" s="954">
        <v>247</v>
      </c>
      <c r="I7" s="955">
        <f t="shared" si="0"/>
        <v>4291</v>
      </c>
      <c r="J7" s="954">
        <v>199</v>
      </c>
      <c r="K7" s="954">
        <v>0</v>
      </c>
      <c r="L7" s="954">
        <v>0</v>
      </c>
      <c r="M7" s="954">
        <v>1778</v>
      </c>
      <c r="N7" s="956">
        <f t="shared" si="1"/>
        <v>1977</v>
      </c>
      <c r="O7" s="957">
        <f t="shared" ref="O7:O12" si="2">+N7+I7</f>
        <v>6268</v>
      </c>
      <c r="P7" s="276"/>
      <c r="Q7" s="276"/>
      <c r="R7" s="276"/>
    </row>
    <row r="8" spans="1:18" s="259" customFormat="1" ht="23.25">
      <c r="A8" s="685" t="s">
        <v>263</v>
      </c>
      <c r="B8" s="954">
        <v>0</v>
      </c>
      <c r="C8" s="954">
        <v>1022</v>
      </c>
      <c r="D8" s="954">
        <v>0</v>
      </c>
      <c r="E8" s="954">
        <v>1014</v>
      </c>
      <c r="F8" s="954">
        <v>3741</v>
      </c>
      <c r="G8" s="954">
        <v>11</v>
      </c>
      <c r="H8" s="954">
        <v>783</v>
      </c>
      <c r="I8" s="955">
        <f t="shared" si="0"/>
        <v>6571</v>
      </c>
      <c r="J8" s="954">
        <v>17</v>
      </c>
      <c r="K8" s="954">
        <v>0</v>
      </c>
      <c r="L8" s="954">
        <v>1</v>
      </c>
      <c r="M8" s="954">
        <v>3457</v>
      </c>
      <c r="N8" s="956">
        <f t="shared" si="1"/>
        <v>3475</v>
      </c>
      <c r="O8" s="957">
        <f t="shared" si="2"/>
        <v>10046</v>
      </c>
      <c r="P8" s="276"/>
      <c r="Q8" s="276"/>
      <c r="R8" s="276"/>
    </row>
    <row r="9" spans="1:18" s="259" customFormat="1" ht="23.25">
      <c r="A9" s="685" t="s">
        <v>264</v>
      </c>
      <c r="B9" s="954">
        <v>0</v>
      </c>
      <c r="C9" s="954">
        <v>1578</v>
      </c>
      <c r="D9" s="954">
        <v>0</v>
      </c>
      <c r="E9" s="954">
        <v>1482</v>
      </c>
      <c r="F9" s="954">
        <v>7614</v>
      </c>
      <c r="G9" s="954">
        <v>7</v>
      </c>
      <c r="H9" s="954">
        <v>1278</v>
      </c>
      <c r="I9" s="955">
        <f t="shared" si="0"/>
        <v>11959</v>
      </c>
      <c r="J9" s="954">
        <v>1532</v>
      </c>
      <c r="K9" s="954">
        <v>0</v>
      </c>
      <c r="L9" s="954">
        <v>0</v>
      </c>
      <c r="M9" s="954">
        <v>2249</v>
      </c>
      <c r="N9" s="956">
        <f t="shared" si="1"/>
        <v>3781</v>
      </c>
      <c r="O9" s="957">
        <f t="shared" si="2"/>
        <v>15740</v>
      </c>
      <c r="P9" s="276"/>
      <c r="Q9" s="276"/>
      <c r="R9" s="276"/>
    </row>
    <row r="10" spans="1:18" s="259" customFormat="1" ht="23.25">
      <c r="A10" s="685" t="s">
        <v>265</v>
      </c>
      <c r="B10" s="954">
        <v>0</v>
      </c>
      <c r="C10" s="954">
        <v>4313</v>
      </c>
      <c r="D10" s="954">
        <v>0</v>
      </c>
      <c r="E10" s="954">
        <v>2468</v>
      </c>
      <c r="F10" s="954">
        <v>14806</v>
      </c>
      <c r="G10" s="954">
        <v>768</v>
      </c>
      <c r="H10" s="954">
        <v>2513</v>
      </c>
      <c r="I10" s="955">
        <f t="shared" si="0"/>
        <v>24868</v>
      </c>
      <c r="J10" s="954">
        <v>462</v>
      </c>
      <c r="K10" s="954">
        <v>0</v>
      </c>
      <c r="L10" s="954">
        <v>0</v>
      </c>
      <c r="M10" s="954">
        <v>7035</v>
      </c>
      <c r="N10" s="956">
        <f t="shared" si="1"/>
        <v>7497</v>
      </c>
      <c r="O10" s="957">
        <f t="shared" si="2"/>
        <v>32365</v>
      </c>
      <c r="P10" s="276"/>
      <c r="Q10" s="276"/>
      <c r="R10" s="276"/>
    </row>
    <row r="11" spans="1:18" s="259" customFormat="1" ht="23.25">
      <c r="A11" s="685" t="s">
        <v>266</v>
      </c>
      <c r="B11" s="954">
        <v>0</v>
      </c>
      <c r="C11" s="954">
        <v>5871</v>
      </c>
      <c r="D11" s="954">
        <v>0</v>
      </c>
      <c r="E11" s="954">
        <v>4978</v>
      </c>
      <c r="F11" s="954">
        <v>20426</v>
      </c>
      <c r="G11" s="954">
        <v>1042</v>
      </c>
      <c r="H11" s="954">
        <v>4287</v>
      </c>
      <c r="I11" s="955">
        <f t="shared" si="0"/>
        <v>36604</v>
      </c>
      <c r="J11" s="954">
        <v>426</v>
      </c>
      <c r="K11" s="954">
        <v>0</v>
      </c>
      <c r="L11" s="954">
        <v>11</v>
      </c>
      <c r="M11" s="954">
        <v>5549</v>
      </c>
      <c r="N11" s="956">
        <f t="shared" si="1"/>
        <v>5986</v>
      </c>
      <c r="O11" s="957">
        <f t="shared" si="2"/>
        <v>42590</v>
      </c>
      <c r="P11" s="276"/>
      <c r="Q11" s="276"/>
      <c r="R11" s="276"/>
    </row>
    <row r="12" spans="1:18" s="259" customFormat="1" ht="23.25">
      <c r="A12" s="685" t="s">
        <v>267</v>
      </c>
      <c r="B12" s="954">
        <v>11383</v>
      </c>
      <c r="C12" s="954">
        <v>10015</v>
      </c>
      <c r="D12" s="954">
        <v>0</v>
      </c>
      <c r="E12" s="954">
        <v>10052</v>
      </c>
      <c r="F12" s="954">
        <v>22261</v>
      </c>
      <c r="G12" s="954">
        <v>740</v>
      </c>
      <c r="H12" s="954">
        <v>7745</v>
      </c>
      <c r="I12" s="955">
        <f t="shared" si="0"/>
        <v>62196</v>
      </c>
      <c r="J12" s="954">
        <v>725</v>
      </c>
      <c r="K12" s="954">
        <v>0</v>
      </c>
      <c r="L12" s="954">
        <v>0</v>
      </c>
      <c r="M12" s="954">
        <v>2156</v>
      </c>
      <c r="N12" s="956">
        <f t="shared" si="1"/>
        <v>2881</v>
      </c>
      <c r="O12" s="957">
        <f t="shared" si="2"/>
        <v>65077</v>
      </c>
      <c r="P12" s="276"/>
      <c r="Q12" s="276"/>
      <c r="R12" s="276"/>
    </row>
    <row r="13" spans="1:18" s="277" customFormat="1" ht="23.25">
      <c r="A13" s="685" t="s">
        <v>268</v>
      </c>
      <c r="B13" s="958">
        <v>13678</v>
      </c>
      <c r="C13" s="954">
        <v>10088</v>
      </c>
      <c r="D13" s="954">
        <v>287</v>
      </c>
      <c r="E13" s="954">
        <v>18702</v>
      </c>
      <c r="F13" s="954">
        <v>19380</v>
      </c>
      <c r="G13" s="954">
        <v>1053</v>
      </c>
      <c r="H13" s="954">
        <v>10735</v>
      </c>
      <c r="I13" s="955">
        <f t="shared" si="0"/>
        <v>73923</v>
      </c>
      <c r="J13" s="954">
        <v>872</v>
      </c>
      <c r="K13" s="954">
        <v>0</v>
      </c>
      <c r="L13" s="954">
        <v>0</v>
      </c>
      <c r="M13" s="954">
        <v>5722</v>
      </c>
      <c r="N13" s="956">
        <f t="shared" si="1"/>
        <v>6594</v>
      </c>
      <c r="O13" s="957">
        <f>+N13+I13</f>
        <v>80517</v>
      </c>
      <c r="P13" s="276"/>
      <c r="Q13" s="276"/>
      <c r="R13" s="276"/>
    </row>
    <row r="14" spans="1:18" s="277" customFormat="1" ht="23.25">
      <c r="A14" s="685" t="s">
        <v>269</v>
      </c>
      <c r="B14" s="958">
        <v>4664</v>
      </c>
      <c r="C14" s="954">
        <v>14487</v>
      </c>
      <c r="D14" s="954">
        <v>2547</v>
      </c>
      <c r="E14" s="954">
        <v>26449</v>
      </c>
      <c r="F14" s="954">
        <v>21853</v>
      </c>
      <c r="G14" s="954">
        <v>665</v>
      </c>
      <c r="H14" s="954">
        <v>9985</v>
      </c>
      <c r="I14" s="955">
        <f t="shared" si="0"/>
        <v>80650</v>
      </c>
      <c r="J14" s="954">
        <v>204</v>
      </c>
      <c r="K14" s="954">
        <v>0</v>
      </c>
      <c r="L14" s="954">
        <v>0</v>
      </c>
      <c r="M14" s="954">
        <v>1858</v>
      </c>
      <c r="N14" s="956">
        <f t="shared" si="1"/>
        <v>2062</v>
      </c>
      <c r="O14" s="957">
        <f>+N14+I14</f>
        <v>82712</v>
      </c>
      <c r="P14" s="276"/>
      <c r="Q14" s="276"/>
      <c r="R14" s="276"/>
    </row>
    <row r="15" spans="1:18" s="277" customFormat="1" ht="23.25">
      <c r="A15" s="685" t="s">
        <v>270</v>
      </c>
      <c r="B15" s="1006">
        <v>5794</v>
      </c>
      <c r="C15" s="1006">
        <v>24336</v>
      </c>
      <c r="D15" s="1006">
        <v>3249</v>
      </c>
      <c r="E15" s="1006">
        <v>18892</v>
      </c>
      <c r="F15" s="1006">
        <v>19821</v>
      </c>
      <c r="G15" s="1006">
        <v>396</v>
      </c>
      <c r="H15" s="1006">
        <v>10586</v>
      </c>
      <c r="I15" s="1007">
        <f t="shared" si="0"/>
        <v>83074</v>
      </c>
      <c r="J15" s="1006">
        <v>316</v>
      </c>
      <c r="K15" s="1006">
        <v>0</v>
      </c>
      <c r="L15" s="1006">
        <v>0</v>
      </c>
      <c r="M15" s="1006">
        <v>4635</v>
      </c>
      <c r="N15" s="1008">
        <f t="shared" si="1"/>
        <v>4951</v>
      </c>
      <c r="O15" s="1009">
        <f>+N15+I15</f>
        <v>88025</v>
      </c>
      <c r="P15" s="276"/>
      <c r="Q15" s="276"/>
      <c r="R15" s="276"/>
    </row>
    <row r="16" spans="1:18" s="277" customFormat="1" ht="23.25">
      <c r="A16" s="685" t="s">
        <v>323</v>
      </c>
      <c r="B16" s="1006">
        <v>4302</v>
      </c>
      <c r="C16" s="1006">
        <v>6423</v>
      </c>
      <c r="D16" s="1006">
        <v>777</v>
      </c>
      <c r="E16" s="1006">
        <v>3046</v>
      </c>
      <c r="F16" s="1006">
        <v>6734</v>
      </c>
      <c r="G16" s="1006">
        <v>97</v>
      </c>
      <c r="H16" s="1006">
        <v>1553</v>
      </c>
      <c r="I16" s="1007">
        <f t="shared" si="0"/>
        <v>22932</v>
      </c>
      <c r="J16" s="1006">
        <v>461</v>
      </c>
      <c r="K16" s="1006">
        <v>0</v>
      </c>
      <c r="L16" s="1006">
        <v>0</v>
      </c>
      <c r="M16" s="1006">
        <v>90</v>
      </c>
      <c r="N16" s="1008">
        <f t="shared" si="1"/>
        <v>551</v>
      </c>
      <c r="O16" s="1009">
        <f>+N16+I16</f>
        <v>23483</v>
      </c>
      <c r="P16" s="276"/>
      <c r="Q16" s="276"/>
      <c r="R16" s="276"/>
    </row>
    <row r="17" spans="1:18" s="277" customFormat="1" ht="23.25">
      <c r="A17" s="686" t="s">
        <v>448</v>
      </c>
      <c r="B17" s="1006">
        <v>4168</v>
      </c>
      <c r="C17" s="1006">
        <v>9156</v>
      </c>
      <c r="D17" s="1006">
        <v>1668</v>
      </c>
      <c r="E17" s="1006">
        <v>5713</v>
      </c>
      <c r="F17" s="1006">
        <v>8222</v>
      </c>
      <c r="G17" s="1006">
        <v>577</v>
      </c>
      <c r="H17" s="1006">
        <v>4639</v>
      </c>
      <c r="I17" s="1007">
        <f t="shared" si="0"/>
        <v>34143</v>
      </c>
      <c r="J17" s="1006">
        <v>942</v>
      </c>
      <c r="K17" s="1006">
        <v>0</v>
      </c>
      <c r="L17" s="1006">
        <v>0</v>
      </c>
      <c r="M17" s="1006">
        <v>232</v>
      </c>
      <c r="N17" s="1008">
        <f t="shared" si="1"/>
        <v>1174</v>
      </c>
      <c r="O17" s="1009">
        <f>+N17+I17</f>
        <v>35317</v>
      </c>
      <c r="P17" s="276"/>
      <c r="Q17" s="276"/>
      <c r="R17" s="276"/>
    </row>
    <row r="18" spans="1:18" s="277" customFormat="1" ht="23.25">
      <c r="A18" s="686" t="s">
        <v>348</v>
      </c>
      <c r="B18" s="1006">
        <v>4342</v>
      </c>
      <c r="C18" s="1006">
        <v>10949</v>
      </c>
      <c r="D18" s="1006">
        <v>2442</v>
      </c>
      <c r="E18" s="1006">
        <v>7812</v>
      </c>
      <c r="F18" s="1006">
        <v>7363</v>
      </c>
      <c r="G18" s="1006">
        <v>320</v>
      </c>
      <c r="H18" s="1006">
        <v>6675</v>
      </c>
      <c r="I18" s="1007">
        <v>39903</v>
      </c>
      <c r="J18" s="1006">
        <v>1157</v>
      </c>
      <c r="K18" s="1006">
        <v>0</v>
      </c>
      <c r="L18" s="1006">
        <v>0</v>
      </c>
      <c r="M18" s="1006">
        <v>21329</v>
      </c>
      <c r="N18" s="1008">
        <v>22486</v>
      </c>
      <c r="O18" s="1009">
        <v>62389</v>
      </c>
      <c r="P18" s="276"/>
      <c r="Q18" s="276"/>
      <c r="R18" s="276"/>
    </row>
    <row r="19" spans="1:18" s="277" customFormat="1" ht="23.25">
      <c r="A19" s="686" t="s">
        <v>349</v>
      </c>
      <c r="B19" s="1006">
        <v>7908</v>
      </c>
      <c r="C19" s="1006">
        <v>15328</v>
      </c>
      <c r="D19" s="1006">
        <v>3775</v>
      </c>
      <c r="E19" s="1006">
        <v>17661</v>
      </c>
      <c r="F19" s="1006">
        <v>14013</v>
      </c>
      <c r="G19" s="1006">
        <v>241</v>
      </c>
      <c r="H19" s="1006">
        <v>11925</v>
      </c>
      <c r="I19" s="1007">
        <v>70851</v>
      </c>
      <c r="J19" s="1006">
        <v>856</v>
      </c>
      <c r="K19" s="1006">
        <v>0</v>
      </c>
      <c r="L19" s="1006">
        <v>1</v>
      </c>
      <c r="M19" s="1006">
        <v>9928</v>
      </c>
      <c r="N19" s="1008">
        <v>10785</v>
      </c>
      <c r="O19" s="1009">
        <v>81636</v>
      </c>
      <c r="P19" s="276"/>
      <c r="Q19" s="276"/>
      <c r="R19" s="276"/>
    </row>
    <row r="20" spans="1:18" s="277" customFormat="1" ht="23.25">
      <c r="A20" s="686" t="s">
        <v>275</v>
      </c>
      <c r="B20" s="1006">
        <v>8589</v>
      </c>
      <c r="C20" s="1006">
        <v>19900</v>
      </c>
      <c r="D20" s="1006">
        <v>2496</v>
      </c>
      <c r="E20" s="1006">
        <v>12655</v>
      </c>
      <c r="F20" s="1006">
        <v>22272</v>
      </c>
      <c r="G20" s="1006">
        <v>283</v>
      </c>
      <c r="H20" s="1006">
        <v>14909</v>
      </c>
      <c r="I20" s="1007">
        <v>81104</v>
      </c>
      <c r="J20" s="1006">
        <v>2476</v>
      </c>
      <c r="K20" s="1006"/>
      <c r="L20" s="1006">
        <v>0</v>
      </c>
      <c r="M20" s="1006">
        <v>7434</v>
      </c>
      <c r="N20" s="1008">
        <v>9910</v>
      </c>
      <c r="O20" s="1009">
        <v>91014</v>
      </c>
      <c r="P20" s="276"/>
      <c r="Q20" s="276"/>
      <c r="R20" s="276"/>
    </row>
    <row r="21" spans="1:18" s="259" customFormat="1" ht="23.25">
      <c r="A21" s="685" t="str">
        <f>+'Resumen '!O6</f>
        <v>Feb.2025</v>
      </c>
      <c r="B21" s="1006">
        <f>309+1018</f>
        <v>1327</v>
      </c>
      <c r="C21" s="1006">
        <f>1525+1698</f>
        <v>3223</v>
      </c>
      <c r="D21" s="1006">
        <f>135+1013</f>
        <v>1148</v>
      </c>
      <c r="E21" s="1006">
        <f>607+611</f>
        <v>1218</v>
      </c>
      <c r="F21" s="1006">
        <f>1949+1315</f>
        <v>3264</v>
      </c>
      <c r="G21" s="1006">
        <v>14</v>
      </c>
      <c r="H21" s="1006">
        <f>1179+621</f>
        <v>1800</v>
      </c>
      <c r="I21" s="1007">
        <f>SUM(B21:H21)</f>
        <v>11994</v>
      </c>
      <c r="J21" s="1006">
        <v>0</v>
      </c>
      <c r="K21" s="1006"/>
      <c r="L21" s="1006">
        <v>0</v>
      </c>
      <c r="M21" s="1006">
        <f>459+138</f>
        <v>597</v>
      </c>
      <c r="N21" s="1008">
        <f>+M21+L21+K21+J21</f>
        <v>597</v>
      </c>
      <c r="O21" s="1009">
        <f>+N21+I21</f>
        <v>12591</v>
      </c>
      <c r="P21" s="278"/>
      <c r="Q21" s="278"/>
    </row>
    <row r="22" spans="1:18" ht="23.25">
      <c r="A22" s="1003" t="s">
        <v>225</v>
      </c>
      <c r="B22" s="1004">
        <f t="shared" ref="B22:O22" si="3">SUM(B6:B21)</f>
        <v>66155</v>
      </c>
      <c r="C22" s="1004">
        <f t="shared" si="3"/>
        <v>137111</v>
      </c>
      <c r="D22" s="1004">
        <f t="shared" si="3"/>
        <v>18389</v>
      </c>
      <c r="E22" s="1004">
        <f t="shared" si="3"/>
        <v>133219</v>
      </c>
      <c r="F22" s="1004">
        <f t="shared" si="3"/>
        <v>197399</v>
      </c>
      <c r="G22" s="1004">
        <f t="shared" si="3"/>
        <v>6224</v>
      </c>
      <c r="H22" s="1004">
        <f t="shared" si="3"/>
        <v>89785</v>
      </c>
      <c r="I22" s="1004">
        <f t="shared" si="3"/>
        <v>648282</v>
      </c>
      <c r="J22" s="1004">
        <f t="shared" si="3"/>
        <v>14759</v>
      </c>
      <c r="K22" s="1004">
        <f t="shared" si="3"/>
        <v>0</v>
      </c>
      <c r="L22" s="1004">
        <f>SUM(L6:L21)</f>
        <v>14</v>
      </c>
      <c r="M22" s="1004">
        <f t="shared" si="3"/>
        <v>77359</v>
      </c>
      <c r="N22" s="1004">
        <f>SUM(N6:N21)</f>
        <v>92132</v>
      </c>
      <c r="O22" s="1005">
        <f t="shared" si="3"/>
        <v>740414</v>
      </c>
      <c r="P22" s="267"/>
      <c r="Q22" s="267"/>
    </row>
    <row r="23" spans="1:18" ht="20.25">
      <c r="A23" s="943" t="s">
        <v>406</v>
      </c>
      <c r="J23" s="254" t="s">
        <v>420</v>
      </c>
      <c r="P23" s="267"/>
      <c r="Q23" s="267"/>
    </row>
    <row r="24" spans="1:18" ht="23.25">
      <c r="A24" s="942" t="s">
        <v>449</v>
      </c>
      <c r="D24" s="902"/>
      <c r="E24" s="900"/>
      <c r="F24" s="901"/>
      <c r="G24" s="278"/>
      <c r="P24" s="267"/>
      <c r="Q24" s="267"/>
    </row>
    <row r="25" spans="1:18" s="300" customFormat="1" ht="18">
      <c r="A25" s="944" t="s">
        <v>450</v>
      </c>
      <c r="B25" s="900"/>
      <c r="C25" s="900"/>
      <c r="D25" s="900"/>
      <c r="E25" s="900"/>
      <c r="F25" s="900"/>
      <c r="G25" s="900"/>
      <c r="H25" s="900"/>
      <c r="P25" s="900"/>
      <c r="Q25" s="900"/>
    </row>
    <row r="26" spans="1:18" s="300" customFormat="1" ht="18">
      <c r="A26" s="944" t="s">
        <v>451</v>
      </c>
      <c r="B26" s="900"/>
      <c r="C26" s="900"/>
      <c r="D26" s="900"/>
      <c r="E26" s="900"/>
      <c r="F26" s="900"/>
      <c r="G26" s="900"/>
      <c r="H26" s="900"/>
      <c r="P26" s="900"/>
      <c r="Q26" s="900"/>
    </row>
    <row r="27" spans="1:18" s="300" customFormat="1" ht="18">
      <c r="A27" s="944" t="s">
        <v>452</v>
      </c>
      <c r="B27" s="900"/>
      <c r="C27" s="900"/>
      <c r="D27" s="900"/>
      <c r="E27" s="900"/>
      <c r="F27" s="900"/>
      <c r="G27" s="900"/>
      <c r="H27" s="900"/>
    </row>
    <row r="28" spans="1:18" s="300" customFormat="1" ht="18">
      <c r="A28" s="944" t="s">
        <v>453</v>
      </c>
      <c r="B28" s="900"/>
      <c r="C28" s="900"/>
      <c r="D28" s="900"/>
      <c r="E28" s="945"/>
      <c r="F28" s="945"/>
      <c r="G28" s="900"/>
      <c r="H28" s="900"/>
      <c r="N28" s="946"/>
      <c r="O28" s="947"/>
    </row>
    <row r="29" spans="1:18">
      <c r="A29" s="279"/>
      <c r="E29" s="280"/>
      <c r="F29" s="280"/>
      <c r="N29" s="269"/>
      <c r="O29" s="271"/>
    </row>
    <row r="30" spans="1:18">
      <c r="E30" s="280"/>
      <c r="F30" s="280"/>
      <c r="K30" s="269"/>
    </row>
    <row r="31" spans="1:18">
      <c r="E31" s="280"/>
      <c r="F31" s="280"/>
      <c r="K31" s="269"/>
    </row>
    <row r="32" spans="1:18">
      <c r="E32" s="280"/>
      <c r="F32" s="280"/>
      <c r="N32" s="269"/>
    </row>
    <row r="33" spans="5:15">
      <c r="E33" s="280"/>
      <c r="F33" s="280"/>
      <c r="K33" s="269"/>
      <c r="N33" s="269"/>
      <c r="O33" s="269"/>
    </row>
    <row r="34" spans="5:15">
      <c r="F34" s="280"/>
      <c r="I34" s="269"/>
      <c r="J34" s="269"/>
    </row>
    <row r="35" spans="5:15">
      <c r="F35" s="280"/>
      <c r="K35" s="269"/>
      <c r="O35" s="269"/>
    </row>
    <row r="36" spans="5:15">
      <c r="E36" s="280"/>
      <c r="F36" s="280"/>
      <c r="K36" s="269"/>
      <c r="O36" s="269"/>
    </row>
    <row r="37" spans="5:15">
      <c r="E37" s="281"/>
      <c r="F37" s="281"/>
      <c r="G37" s="282"/>
      <c r="H37" s="282"/>
      <c r="I37" s="273"/>
      <c r="J37" s="273"/>
      <c r="K37" s="273"/>
      <c r="L37" s="272"/>
      <c r="M37" s="272"/>
      <c r="N37" s="272"/>
      <c r="O37" s="272"/>
    </row>
    <row r="38" spans="5:15">
      <c r="E38" s="280"/>
      <c r="F38" s="280"/>
      <c r="K38" s="269"/>
      <c r="N38" s="269"/>
      <c r="O38" s="269"/>
    </row>
  </sheetData>
  <mergeCells count="3">
    <mergeCell ref="A1:O1"/>
    <mergeCell ref="A2:O2"/>
    <mergeCell ref="A4:O4"/>
  </mergeCells>
  <pageMargins left="0.70866141732283472" right="0.70866141732283472" top="0.74803149606299213" bottom="0.74803149606299213" header="0.31496062992125984" footer="0.31496062992125984"/>
  <pageSetup paperSize="119" scale="35" orientation="landscape" r:id="rId1"/>
  <drawing r:id="rId2"/>
  <tableParts count="1">
    <tablePart r:id="rId3"/>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Hoja63">
    <tabColor rgb="FF0070C0"/>
    <pageSetUpPr fitToPage="1"/>
  </sheetPr>
  <dimension ref="A1:Q37"/>
  <sheetViews>
    <sheetView showGridLines="0" view="pageBreakPreview" zoomScale="55" zoomScaleNormal="40" zoomScaleSheetLayoutView="55" workbookViewId="0">
      <pane xSplit="1" ySplit="4" topLeftCell="B5" activePane="bottomRight" state="frozen"/>
      <selection pane="bottomRight" activeCell="R34" sqref="R34"/>
      <selection pane="bottomLeft" activeCell="K21" sqref="K21"/>
      <selection pane="topRight" activeCell="K21" sqref="K21"/>
    </sheetView>
  </sheetViews>
  <sheetFormatPr defaultColWidth="11.42578125" defaultRowHeight="15"/>
  <cols>
    <col min="1" max="1" width="17.28515625" customWidth="1"/>
    <col min="2" max="2" width="11" customWidth="1"/>
    <col min="3" max="3" width="11.5703125" bestFit="1" customWidth="1"/>
    <col min="4" max="4" width="12.5703125" customWidth="1"/>
    <col min="5" max="5" width="12.28515625" customWidth="1"/>
    <col min="6" max="6" width="11.42578125" customWidth="1"/>
    <col min="7" max="7" width="10.42578125" customWidth="1"/>
    <col min="8" max="8" width="12.5703125" customWidth="1"/>
    <col min="9" max="9" width="14.140625" customWidth="1"/>
    <col min="10" max="10" width="9.140625" customWidth="1"/>
    <col min="11" max="11" width="12.5703125" customWidth="1"/>
    <col min="12" max="12" width="13.140625" customWidth="1"/>
    <col min="13" max="13" width="17.42578125" customWidth="1"/>
    <col min="14" max="14" width="14.5703125" customWidth="1"/>
    <col min="15" max="15" width="18.7109375" customWidth="1"/>
  </cols>
  <sheetData>
    <row r="1" spans="1:17" s="430" customFormat="1" ht="57" customHeight="1">
      <c r="A1" s="1430" t="s">
        <v>454</v>
      </c>
      <c r="B1" s="1430"/>
      <c r="C1" s="1430"/>
      <c r="D1" s="1430"/>
      <c r="E1" s="1430"/>
      <c r="F1" s="1430"/>
      <c r="G1" s="1430"/>
      <c r="H1" s="1430"/>
      <c r="I1" s="1430"/>
      <c r="J1" s="1430"/>
      <c r="K1" s="1430"/>
      <c r="L1" s="1430"/>
      <c r="M1" s="1430"/>
      <c r="N1" s="1430"/>
      <c r="O1" s="1430"/>
    </row>
    <row r="2" spans="1:17" s="430" customFormat="1" ht="30" customHeight="1">
      <c r="A2" s="1384" t="str">
        <f>+'III.5.9.Trasp. recibidos'!A2:O2</f>
        <v>Período:  Diciembre 2010 - Febrero 2025</v>
      </c>
      <c r="B2" s="1384"/>
      <c r="C2" s="1384"/>
      <c r="D2" s="1384"/>
      <c r="E2" s="1384"/>
      <c r="F2" s="1384"/>
      <c r="G2" s="1384"/>
      <c r="H2" s="1384"/>
      <c r="I2" s="1384"/>
      <c r="J2" s="1384"/>
      <c r="K2" s="1384"/>
      <c r="L2" s="1384"/>
      <c r="M2" s="1384"/>
      <c r="N2" s="1384"/>
      <c r="O2" s="1384"/>
      <c r="Q2"/>
    </row>
    <row r="3" spans="1:17" ht="30" customHeight="1">
      <c r="A3" s="1431" t="s">
        <v>455</v>
      </c>
      <c r="B3" s="1432"/>
      <c r="C3" s="1432"/>
      <c r="D3" s="1432"/>
      <c r="E3" s="1432"/>
      <c r="F3" s="1432"/>
      <c r="G3" s="1432"/>
      <c r="H3" s="1432"/>
      <c r="I3" s="1432"/>
      <c r="J3" s="1432"/>
      <c r="K3" s="1432"/>
      <c r="L3" s="1432"/>
      <c r="M3" s="1432"/>
      <c r="N3" s="1432"/>
      <c r="O3" s="1433"/>
    </row>
    <row r="4" spans="1:17" s="433" customFormat="1" ht="47.25" customHeight="1">
      <c r="A4" s="470" t="s">
        <v>341</v>
      </c>
      <c r="B4" s="693" t="s">
        <v>435</v>
      </c>
      <c r="C4" s="693" t="s">
        <v>436</v>
      </c>
      <c r="D4" s="454" t="s">
        <v>437</v>
      </c>
      <c r="E4" s="454" t="s">
        <v>438</v>
      </c>
      <c r="F4" s="454" t="s">
        <v>439</v>
      </c>
      <c r="G4" s="463" t="s">
        <v>440</v>
      </c>
      <c r="H4" s="454" t="s">
        <v>441</v>
      </c>
      <c r="I4" s="454" t="s">
        <v>456</v>
      </c>
      <c r="J4" s="454" t="s">
        <v>457</v>
      </c>
      <c r="K4" s="463" t="s">
        <v>458</v>
      </c>
      <c r="L4" s="454" t="s">
        <v>459</v>
      </c>
      <c r="M4" s="463" t="s">
        <v>442</v>
      </c>
      <c r="N4" s="463" t="s">
        <v>446</v>
      </c>
      <c r="O4" s="464" t="s">
        <v>447</v>
      </c>
    </row>
    <row r="5" spans="1:17" s="465" customFormat="1" ht="15" customHeight="1">
      <c r="A5" s="687" t="s">
        <v>261</v>
      </c>
      <c r="B5" s="688">
        <v>0</v>
      </c>
      <c r="C5" s="688">
        <v>2869</v>
      </c>
      <c r="D5" s="688">
        <v>0</v>
      </c>
      <c r="E5" s="688">
        <v>2345</v>
      </c>
      <c r="F5" s="688">
        <v>3608</v>
      </c>
      <c r="G5" s="688">
        <v>22</v>
      </c>
      <c r="H5" s="688">
        <v>1752</v>
      </c>
      <c r="I5" s="689">
        <f t="shared" ref="I5:I20" si="0">SUM(B5:H5)</f>
        <v>10596</v>
      </c>
      <c r="J5" s="690">
        <v>0</v>
      </c>
      <c r="K5" s="690">
        <v>5</v>
      </c>
      <c r="L5" s="690">
        <v>43</v>
      </c>
      <c r="M5" s="690">
        <v>0</v>
      </c>
      <c r="N5" s="691">
        <f t="shared" ref="N5:N20" si="1">SUM(J5:M5)</f>
        <v>48</v>
      </c>
      <c r="O5" s="692">
        <f t="shared" ref="O5:O20" si="2">I5+N5</f>
        <v>10644</v>
      </c>
    </row>
    <row r="6" spans="1:17" s="465" customFormat="1" ht="15" customHeight="1">
      <c r="A6" s="687" t="s">
        <v>262</v>
      </c>
      <c r="B6" s="688">
        <v>0</v>
      </c>
      <c r="C6" s="688">
        <v>2173</v>
      </c>
      <c r="D6" s="688">
        <v>0</v>
      </c>
      <c r="E6" s="688">
        <v>1603</v>
      </c>
      <c r="F6" s="688">
        <v>1068</v>
      </c>
      <c r="G6" s="688">
        <v>23</v>
      </c>
      <c r="H6" s="688">
        <v>1337</v>
      </c>
      <c r="I6" s="689">
        <f t="shared" si="0"/>
        <v>6204</v>
      </c>
      <c r="J6" s="690">
        <v>0</v>
      </c>
      <c r="K6" s="690">
        <v>23</v>
      </c>
      <c r="L6" s="690">
        <v>41</v>
      </c>
      <c r="M6" s="690">
        <v>0</v>
      </c>
      <c r="N6" s="691">
        <f t="shared" si="1"/>
        <v>64</v>
      </c>
      <c r="O6" s="692">
        <f t="shared" si="2"/>
        <v>6268</v>
      </c>
    </row>
    <row r="7" spans="1:17" s="465" customFormat="1" ht="15" customHeight="1">
      <c r="A7" s="687" t="s">
        <v>263</v>
      </c>
      <c r="B7" s="688">
        <v>0</v>
      </c>
      <c r="C7" s="688">
        <v>3381</v>
      </c>
      <c r="D7" s="688">
        <v>0</v>
      </c>
      <c r="E7" s="688">
        <v>2631</v>
      </c>
      <c r="F7" s="688">
        <v>1755</v>
      </c>
      <c r="G7" s="688">
        <v>39</v>
      </c>
      <c r="H7" s="688">
        <v>2221</v>
      </c>
      <c r="I7" s="689">
        <f t="shared" si="0"/>
        <v>10027</v>
      </c>
      <c r="J7" s="690">
        <v>0</v>
      </c>
      <c r="K7" s="690">
        <v>3</v>
      </c>
      <c r="L7" s="690">
        <v>16</v>
      </c>
      <c r="M7" s="690">
        <v>0</v>
      </c>
      <c r="N7" s="691">
        <f t="shared" si="1"/>
        <v>19</v>
      </c>
      <c r="O7" s="692">
        <f t="shared" si="2"/>
        <v>10046</v>
      </c>
    </row>
    <row r="8" spans="1:17" s="465" customFormat="1" ht="15" customHeight="1">
      <c r="A8" s="687" t="s">
        <v>264</v>
      </c>
      <c r="B8" s="688">
        <v>0</v>
      </c>
      <c r="C8" s="688">
        <v>5417</v>
      </c>
      <c r="D8" s="688">
        <v>0</v>
      </c>
      <c r="E8" s="688">
        <v>3642</v>
      </c>
      <c r="F8" s="688">
        <v>3099</v>
      </c>
      <c r="G8" s="688">
        <v>33</v>
      </c>
      <c r="H8" s="688">
        <v>3510</v>
      </c>
      <c r="I8" s="689">
        <f t="shared" si="0"/>
        <v>15701</v>
      </c>
      <c r="J8" s="690">
        <v>0</v>
      </c>
      <c r="K8" s="690">
        <v>7</v>
      </c>
      <c r="L8" s="690">
        <v>32</v>
      </c>
      <c r="M8" s="690">
        <v>0</v>
      </c>
      <c r="N8" s="691">
        <f t="shared" si="1"/>
        <v>39</v>
      </c>
      <c r="O8" s="692">
        <f t="shared" si="2"/>
        <v>15740</v>
      </c>
    </row>
    <row r="9" spans="1:17" s="465" customFormat="1" ht="15" customHeight="1">
      <c r="A9" s="687" t="s">
        <v>265</v>
      </c>
      <c r="B9" s="688">
        <v>0</v>
      </c>
      <c r="C9" s="688">
        <v>11143</v>
      </c>
      <c r="D9" s="688">
        <v>0</v>
      </c>
      <c r="E9" s="688">
        <v>7753</v>
      </c>
      <c r="F9" s="688">
        <v>7468</v>
      </c>
      <c r="G9" s="688">
        <v>107</v>
      </c>
      <c r="H9" s="688">
        <v>5850</v>
      </c>
      <c r="I9" s="689">
        <f t="shared" si="0"/>
        <v>32321</v>
      </c>
      <c r="J9" s="690">
        <v>7</v>
      </c>
      <c r="K9" s="690">
        <v>5</v>
      </c>
      <c r="L9" s="690">
        <v>32</v>
      </c>
      <c r="M9" s="690">
        <v>0</v>
      </c>
      <c r="N9" s="691">
        <f t="shared" si="1"/>
        <v>44</v>
      </c>
      <c r="O9" s="692">
        <f t="shared" si="2"/>
        <v>32365</v>
      </c>
    </row>
    <row r="10" spans="1:17" s="465" customFormat="1" ht="15" customHeight="1">
      <c r="A10" s="687" t="s">
        <v>266</v>
      </c>
      <c r="B10" s="688">
        <v>0</v>
      </c>
      <c r="C10" s="688">
        <v>14572</v>
      </c>
      <c r="D10" s="688">
        <v>0</v>
      </c>
      <c r="E10" s="688">
        <v>10453</v>
      </c>
      <c r="F10" s="688">
        <v>8284</v>
      </c>
      <c r="G10" s="688">
        <v>192</v>
      </c>
      <c r="H10" s="688">
        <v>8960</v>
      </c>
      <c r="I10" s="689">
        <f t="shared" si="0"/>
        <v>42461</v>
      </c>
      <c r="J10" s="690">
        <v>90</v>
      </c>
      <c r="K10" s="690">
        <v>2</v>
      </c>
      <c r="L10" s="690">
        <v>37</v>
      </c>
      <c r="M10" s="690">
        <v>0</v>
      </c>
      <c r="N10" s="691">
        <f t="shared" si="1"/>
        <v>129</v>
      </c>
      <c r="O10" s="692">
        <f t="shared" si="2"/>
        <v>42590</v>
      </c>
    </row>
    <row r="11" spans="1:17" s="465" customFormat="1" ht="15" customHeight="1">
      <c r="A11" s="687" t="s">
        <v>267</v>
      </c>
      <c r="B11" s="688">
        <v>1</v>
      </c>
      <c r="C11" s="688">
        <v>25447</v>
      </c>
      <c r="D11" s="688">
        <v>0</v>
      </c>
      <c r="E11" s="688">
        <v>17688</v>
      </c>
      <c r="F11" s="688">
        <v>7993</v>
      </c>
      <c r="G11" s="688">
        <v>430</v>
      </c>
      <c r="H11" s="688">
        <v>13415</v>
      </c>
      <c r="I11" s="689">
        <f t="shared" si="0"/>
        <v>64974</v>
      </c>
      <c r="J11" s="690">
        <v>96</v>
      </c>
      <c r="K11" s="690">
        <v>0</v>
      </c>
      <c r="L11" s="690">
        <v>7</v>
      </c>
      <c r="M11" s="690">
        <v>0</v>
      </c>
      <c r="N11" s="691">
        <f t="shared" si="1"/>
        <v>103</v>
      </c>
      <c r="O11" s="692">
        <f t="shared" si="2"/>
        <v>65077</v>
      </c>
    </row>
    <row r="12" spans="1:17" s="465" customFormat="1" ht="15" customHeight="1">
      <c r="A12" s="687" t="s">
        <v>268</v>
      </c>
      <c r="B12" s="688">
        <v>1141</v>
      </c>
      <c r="C12" s="688">
        <v>31376</v>
      </c>
      <c r="D12" s="688">
        <v>0</v>
      </c>
      <c r="E12" s="688">
        <v>20913</v>
      </c>
      <c r="F12" s="688">
        <v>9213</v>
      </c>
      <c r="G12" s="688">
        <v>257</v>
      </c>
      <c r="H12" s="688">
        <v>17231</v>
      </c>
      <c r="I12" s="689">
        <f t="shared" si="0"/>
        <v>80131</v>
      </c>
      <c r="J12" s="690">
        <v>104</v>
      </c>
      <c r="K12" s="690">
        <v>4</v>
      </c>
      <c r="L12" s="690">
        <v>11</v>
      </c>
      <c r="M12" s="690">
        <v>267</v>
      </c>
      <c r="N12" s="691">
        <f t="shared" si="1"/>
        <v>386</v>
      </c>
      <c r="O12" s="692">
        <f t="shared" si="2"/>
        <v>80517</v>
      </c>
    </row>
    <row r="13" spans="1:17" s="465" customFormat="1" ht="15" customHeight="1">
      <c r="A13" s="687" t="s">
        <v>385</v>
      </c>
      <c r="B13" s="688">
        <v>4086</v>
      </c>
      <c r="C13" s="688">
        <v>31118</v>
      </c>
      <c r="D13" s="688">
        <v>6</v>
      </c>
      <c r="E13" s="688">
        <v>19850</v>
      </c>
      <c r="F13" s="688">
        <v>8259</v>
      </c>
      <c r="G13" s="688">
        <v>195</v>
      </c>
      <c r="H13" s="688">
        <v>18879</v>
      </c>
      <c r="I13" s="689">
        <f t="shared" si="0"/>
        <v>82393</v>
      </c>
      <c r="J13" s="690">
        <v>120</v>
      </c>
      <c r="K13" s="690">
        <v>50</v>
      </c>
      <c r="L13" s="690">
        <v>5</v>
      </c>
      <c r="M13" s="690">
        <v>144</v>
      </c>
      <c r="N13" s="691">
        <f t="shared" si="1"/>
        <v>319</v>
      </c>
      <c r="O13" s="692">
        <f t="shared" si="2"/>
        <v>82712</v>
      </c>
    </row>
    <row r="14" spans="1:17" s="465" customFormat="1" ht="15" customHeight="1">
      <c r="A14" s="687" t="s">
        <v>386</v>
      </c>
      <c r="B14" s="688">
        <v>4144</v>
      </c>
      <c r="C14" s="688">
        <v>28073</v>
      </c>
      <c r="D14" s="688">
        <v>152</v>
      </c>
      <c r="E14" s="688">
        <v>23841</v>
      </c>
      <c r="F14" s="688">
        <v>10417</v>
      </c>
      <c r="G14" s="688">
        <v>212</v>
      </c>
      <c r="H14" s="688">
        <v>20749</v>
      </c>
      <c r="I14" s="689">
        <f t="shared" si="0"/>
        <v>87588</v>
      </c>
      <c r="J14" s="690">
        <v>18</v>
      </c>
      <c r="K14" s="690">
        <v>9</v>
      </c>
      <c r="L14" s="690">
        <v>302</v>
      </c>
      <c r="M14" s="690">
        <v>108</v>
      </c>
      <c r="N14" s="691">
        <f t="shared" si="1"/>
        <v>437</v>
      </c>
      <c r="O14" s="692">
        <f t="shared" si="2"/>
        <v>88025</v>
      </c>
    </row>
    <row r="15" spans="1:17" s="465" customFormat="1" ht="15" customHeight="1">
      <c r="A15" s="687" t="s">
        <v>323</v>
      </c>
      <c r="B15" s="688">
        <v>2517</v>
      </c>
      <c r="C15" s="688">
        <v>5967</v>
      </c>
      <c r="D15" s="688">
        <v>160</v>
      </c>
      <c r="E15" s="688">
        <v>5615</v>
      </c>
      <c r="F15" s="688">
        <v>3890</v>
      </c>
      <c r="G15" s="688">
        <v>84</v>
      </c>
      <c r="H15" s="688">
        <v>4984</v>
      </c>
      <c r="I15" s="689">
        <f t="shared" si="0"/>
        <v>23217</v>
      </c>
      <c r="J15" s="690">
        <v>15</v>
      </c>
      <c r="K15" s="690">
        <v>5</v>
      </c>
      <c r="L15" s="690">
        <v>208</v>
      </c>
      <c r="M15" s="690">
        <v>38</v>
      </c>
      <c r="N15" s="691">
        <f t="shared" si="1"/>
        <v>266</v>
      </c>
      <c r="O15" s="692">
        <f t="shared" si="2"/>
        <v>23483</v>
      </c>
    </row>
    <row r="16" spans="1:17" s="465" customFormat="1" ht="15" customHeight="1">
      <c r="A16" s="926" t="s">
        <v>448</v>
      </c>
      <c r="B16" s="927">
        <v>2856</v>
      </c>
      <c r="C16" s="927">
        <v>10077</v>
      </c>
      <c r="D16" s="927">
        <v>412</v>
      </c>
      <c r="E16" s="927">
        <v>9305</v>
      </c>
      <c r="F16" s="927">
        <v>5337</v>
      </c>
      <c r="G16" s="927">
        <v>141</v>
      </c>
      <c r="H16" s="927">
        <v>6784</v>
      </c>
      <c r="I16" s="689">
        <f t="shared" si="0"/>
        <v>34912</v>
      </c>
      <c r="J16" s="928">
        <v>4</v>
      </c>
      <c r="K16" s="928">
        <v>23</v>
      </c>
      <c r="L16" s="928">
        <v>314</v>
      </c>
      <c r="M16" s="928">
        <v>54</v>
      </c>
      <c r="N16" s="691">
        <f t="shared" si="1"/>
        <v>395</v>
      </c>
      <c r="O16" s="692">
        <f t="shared" si="2"/>
        <v>35307</v>
      </c>
    </row>
    <row r="17" spans="1:15" s="465" customFormat="1" ht="15" customHeight="1">
      <c r="A17" s="926" t="s">
        <v>348</v>
      </c>
      <c r="B17" s="927">
        <v>3210</v>
      </c>
      <c r="C17" s="927">
        <v>17694</v>
      </c>
      <c r="D17" s="927">
        <v>903</v>
      </c>
      <c r="E17" s="927">
        <v>18230</v>
      </c>
      <c r="F17" s="927">
        <v>9583</v>
      </c>
      <c r="G17" s="927">
        <v>192</v>
      </c>
      <c r="H17" s="927">
        <v>12249</v>
      </c>
      <c r="I17" s="1041">
        <f t="shared" si="0"/>
        <v>62061</v>
      </c>
      <c r="J17" s="928">
        <v>5</v>
      </c>
      <c r="K17" s="928">
        <v>15</v>
      </c>
      <c r="L17" s="928">
        <v>217</v>
      </c>
      <c r="M17" s="928">
        <v>91</v>
      </c>
      <c r="N17" s="1042">
        <f t="shared" si="1"/>
        <v>328</v>
      </c>
      <c r="O17" s="1043">
        <f t="shared" si="2"/>
        <v>62389</v>
      </c>
    </row>
    <row r="18" spans="1:15" s="465" customFormat="1" ht="15" customHeight="1">
      <c r="A18" s="926" t="s">
        <v>349</v>
      </c>
      <c r="B18" s="927">
        <v>5005</v>
      </c>
      <c r="C18" s="927">
        <v>23793</v>
      </c>
      <c r="D18" s="927">
        <v>2712</v>
      </c>
      <c r="E18" s="927">
        <v>23171</v>
      </c>
      <c r="F18" s="927">
        <v>9605</v>
      </c>
      <c r="G18" s="927">
        <v>183</v>
      </c>
      <c r="H18" s="927">
        <v>16780</v>
      </c>
      <c r="I18" s="1041">
        <f t="shared" si="0"/>
        <v>81249</v>
      </c>
      <c r="J18" s="928">
        <v>10</v>
      </c>
      <c r="K18" s="928">
        <v>8</v>
      </c>
      <c r="L18" s="928">
        <v>308</v>
      </c>
      <c r="M18" s="928">
        <v>61</v>
      </c>
      <c r="N18" s="1042">
        <f t="shared" si="1"/>
        <v>387</v>
      </c>
      <c r="O18" s="1043">
        <f t="shared" si="2"/>
        <v>81636</v>
      </c>
    </row>
    <row r="19" spans="1:15" s="465" customFormat="1" ht="15" customHeight="1">
      <c r="A19" s="948" t="s">
        <v>275</v>
      </c>
      <c r="B19" s="927">
        <v>6403</v>
      </c>
      <c r="C19" s="927">
        <v>24488</v>
      </c>
      <c r="D19" s="927">
        <v>2721</v>
      </c>
      <c r="E19" s="927">
        <v>26385</v>
      </c>
      <c r="F19" s="927">
        <v>11866</v>
      </c>
      <c r="G19" s="927">
        <v>235</v>
      </c>
      <c r="H19" s="927">
        <v>18542</v>
      </c>
      <c r="I19" s="1041">
        <v>90640</v>
      </c>
      <c r="J19" s="928">
        <v>1</v>
      </c>
      <c r="K19" s="928">
        <v>8</v>
      </c>
      <c r="L19" s="928">
        <v>325</v>
      </c>
      <c r="M19" s="928">
        <v>40</v>
      </c>
      <c r="N19" s="1042">
        <v>374</v>
      </c>
      <c r="O19" s="1043">
        <v>91014</v>
      </c>
    </row>
    <row r="20" spans="1:15" s="467" customFormat="1" ht="15" customHeight="1">
      <c r="A20" s="948" t="str">
        <f>+'III.5.8.Traspasos anual'!A22</f>
        <v>Feb.2025</v>
      </c>
      <c r="B20" s="927">
        <f>377+748</f>
        <v>1125</v>
      </c>
      <c r="C20" s="927">
        <f>1672+2407</f>
        <v>4079</v>
      </c>
      <c r="D20" s="927">
        <f>92+525</f>
        <v>617</v>
      </c>
      <c r="E20" s="927">
        <f>2181+1441</f>
        <v>3622</v>
      </c>
      <c r="F20" s="927">
        <f>566+468</f>
        <v>1034</v>
      </c>
      <c r="G20" s="927">
        <v>19</v>
      </c>
      <c r="H20" s="927">
        <f>1235+793</f>
        <v>2028</v>
      </c>
      <c r="I20" s="1041">
        <f t="shared" si="0"/>
        <v>12524</v>
      </c>
      <c r="J20" s="928">
        <v>0</v>
      </c>
      <c r="K20" s="928">
        <v>4</v>
      </c>
      <c r="L20" s="928">
        <f>33+28</f>
        <v>61</v>
      </c>
      <c r="M20" s="928">
        <v>2</v>
      </c>
      <c r="N20" s="1042">
        <f t="shared" si="1"/>
        <v>67</v>
      </c>
      <c r="O20" s="1043">
        <f t="shared" si="2"/>
        <v>12591</v>
      </c>
    </row>
    <row r="21" spans="1:15" s="18" customFormat="1" ht="15.75">
      <c r="A21" s="1198" t="s">
        <v>225</v>
      </c>
      <c r="B21" s="1199">
        <f t="shared" ref="B21:O21" si="3">SUM(B5:B20)</f>
        <v>30488</v>
      </c>
      <c r="C21" s="1199">
        <f t="shared" si="3"/>
        <v>241667</v>
      </c>
      <c r="D21" s="1199">
        <f t="shared" si="3"/>
        <v>7683</v>
      </c>
      <c r="E21" s="1199">
        <f t="shared" si="3"/>
        <v>197047</v>
      </c>
      <c r="F21" s="1199">
        <f t="shared" si="3"/>
        <v>102479</v>
      </c>
      <c r="G21" s="1199">
        <f t="shared" si="3"/>
        <v>2364</v>
      </c>
      <c r="H21" s="1199">
        <f t="shared" si="3"/>
        <v>155271</v>
      </c>
      <c r="I21" s="1199">
        <f t="shared" si="3"/>
        <v>736999</v>
      </c>
      <c r="J21" s="1199">
        <f t="shared" si="3"/>
        <v>470</v>
      </c>
      <c r="K21" s="1199">
        <f t="shared" si="3"/>
        <v>171</v>
      </c>
      <c r="L21" s="1199">
        <f t="shared" si="3"/>
        <v>1959</v>
      </c>
      <c r="M21" s="1199">
        <f t="shared" si="3"/>
        <v>805</v>
      </c>
      <c r="N21" s="1199">
        <f t="shared" si="3"/>
        <v>3405</v>
      </c>
      <c r="O21" s="1199">
        <f t="shared" si="3"/>
        <v>740404</v>
      </c>
    </row>
    <row r="22" spans="1:15" s="18" customFormat="1">
      <c r="A22" s="1144" t="s">
        <v>406</v>
      </c>
    </row>
    <row r="23" spans="1:15" s="18" customFormat="1">
      <c r="A23"/>
      <c r="B23"/>
      <c r="C23"/>
      <c r="D23"/>
      <c r="E23"/>
      <c r="F23"/>
      <c r="G23"/>
      <c r="H23"/>
      <c r="I23"/>
      <c r="J23"/>
      <c r="K23"/>
      <c r="L23"/>
      <c r="M23"/>
      <c r="N23"/>
      <c r="O23"/>
    </row>
    <row r="24" spans="1:15" ht="19.5" customHeight="1"/>
    <row r="25" spans="1:15" ht="18" customHeight="1"/>
    <row r="35" spans="4:4">
      <c r="D35" s="987"/>
    </row>
    <row r="36" spans="4:4">
      <c r="D36" s="2"/>
    </row>
    <row r="37" spans="4:4">
      <c r="D37" s="10"/>
    </row>
  </sheetData>
  <mergeCells count="3">
    <mergeCell ref="A1:O1"/>
    <mergeCell ref="A3:O3"/>
    <mergeCell ref="A2:O2"/>
  </mergeCells>
  <pageMargins left="0.70866141732283472" right="0.70866141732283472" top="0.74803149606299213" bottom="0.74803149606299213" header="0.31496062992125984" footer="0.31496062992125984"/>
  <pageSetup paperSize="119" scale="54" orientation="landscape" r:id="rId1"/>
  <drawing r:id="rId2"/>
  <tableParts count="1">
    <tablePart r:id="rId3"/>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Hoja65">
    <tabColor rgb="FF0070C0"/>
    <pageSetUpPr fitToPage="1"/>
  </sheetPr>
  <dimension ref="A1:Q40"/>
  <sheetViews>
    <sheetView showGridLines="0" view="pageBreakPreview" zoomScale="40" zoomScaleNormal="70" zoomScaleSheetLayoutView="40" workbookViewId="0">
      <pane xSplit="1" ySplit="3" topLeftCell="B20" activePane="bottomRight" state="frozen"/>
      <selection pane="bottomRight" activeCell="S20" sqref="S20"/>
      <selection pane="bottomLeft" activeCell="G9" sqref="G9"/>
      <selection pane="topRight" activeCell="G9" sqref="G9"/>
    </sheetView>
  </sheetViews>
  <sheetFormatPr defaultColWidth="11.42578125" defaultRowHeight="15"/>
  <cols>
    <col min="1" max="1" width="27.5703125" style="226" customWidth="1"/>
    <col min="2" max="2" width="24.85546875" style="226" customWidth="1"/>
    <col min="3" max="3" width="22" style="226" customWidth="1"/>
    <col min="4" max="4" width="23.7109375" style="226" bestFit="1" customWidth="1"/>
    <col min="5" max="9" width="19.85546875" style="226" customWidth="1"/>
    <col min="10" max="10" width="23.28515625" style="226" customWidth="1"/>
    <col min="11" max="11" width="26.140625" style="226" customWidth="1"/>
    <col min="12" max="12" width="25" style="226" customWidth="1"/>
    <col min="13" max="13" width="23.85546875" style="226" customWidth="1"/>
    <col min="14" max="14" width="26.5703125" style="226" customWidth="1"/>
    <col min="15" max="15" width="13.28515625" style="154" bestFit="1" customWidth="1"/>
  </cols>
  <sheetData>
    <row r="1" spans="1:16" s="430" customFormat="1" ht="69.75" customHeight="1">
      <c r="A1" s="1434" t="s">
        <v>460</v>
      </c>
      <c r="B1" s="1434"/>
      <c r="C1" s="1434"/>
      <c r="D1" s="1434"/>
      <c r="E1" s="1434"/>
      <c r="F1" s="1434"/>
      <c r="G1" s="1434"/>
      <c r="H1" s="1434"/>
      <c r="I1" s="1434"/>
      <c r="J1" s="1434"/>
      <c r="K1" s="1434"/>
      <c r="L1" s="1434"/>
      <c r="M1" s="1434"/>
      <c r="N1" s="1434"/>
      <c r="O1" s="1434"/>
    </row>
    <row r="2" spans="1:16" s="430" customFormat="1" ht="29.25" customHeight="1">
      <c r="A2" s="1434" t="str">
        <f>+'III.5.10.Trasp. cedidos'!A2:O2</f>
        <v>Período:  Diciembre 2010 - Febrero 2025</v>
      </c>
      <c r="B2" s="1434"/>
      <c r="C2" s="1434"/>
      <c r="D2" s="1434"/>
      <c r="E2" s="1434"/>
      <c r="F2" s="1434"/>
      <c r="G2" s="1434"/>
      <c r="H2" s="1434"/>
      <c r="I2" s="1434"/>
      <c r="J2" s="1434"/>
      <c r="K2" s="1434"/>
      <c r="L2" s="1434"/>
      <c r="M2" s="1434"/>
      <c r="N2" s="1434"/>
      <c r="O2" s="1434"/>
    </row>
    <row r="3" spans="1:16" ht="10.5" customHeight="1">
      <c r="A3" s="1435"/>
      <c r="B3" s="1435"/>
      <c r="C3" s="1435"/>
      <c r="D3" s="1435"/>
      <c r="E3" s="1435"/>
      <c r="F3" s="1435"/>
      <c r="G3" s="1435"/>
      <c r="H3" s="1435"/>
      <c r="I3" s="1435"/>
      <c r="J3" s="1435"/>
      <c r="K3" s="1435"/>
      <c r="L3" s="1435"/>
      <c r="M3" s="1435"/>
      <c r="N3" s="1435"/>
      <c r="O3" s="1435"/>
    </row>
    <row r="4" spans="1:16" s="18" customFormat="1" ht="38.25" customHeight="1">
      <c r="A4" s="1436" t="s">
        <v>461</v>
      </c>
      <c r="B4" s="1437"/>
      <c r="C4" s="1437"/>
      <c r="D4" s="1437"/>
      <c r="E4" s="1437"/>
      <c r="F4" s="1437"/>
      <c r="G4" s="1437"/>
      <c r="H4" s="1437"/>
      <c r="I4" s="1437"/>
      <c r="J4" s="1437"/>
      <c r="K4" s="1437"/>
      <c r="L4" s="1437"/>
      <c r="M4" s="1437"/>
      <c r="N4" s="1438"/>
      <c r="O4" s="154"/>
      <c r="P4" s="126"/>
    </row>
    <row r="5" spans="1:16" s="698" customFormat="1" ht="63.75" customHeight="1">
      <c r="A5" s="694" t="s">
        <v>180</v>
      </c>
      <c r="B5" s="694" t="s">
        <v>435</v>
      </c>
      <c r="C5" s="694" t="s">
        <v>436</v>
      </c>
      <c r="D5" s="694" t="s">
        <v>437</v>
      </c>
      <c r="E5" s="694" t="s">
        <v>438</v>
      </c>
      <c r="F5" s="694" t="s">
        <v>439</v>
      </c>
      <c r="G5" s="695" t="s">
        <v>440</v>
      </c>
      <c r="H5" s="694" t="s">
        <v>441</v>
      </c>
      <c r="I5" s="694" t="s">
        <v>225</v>
      </c>
      <c r="J5" s="695" t="s">
        <v>442</v>
      </c>
      <c r="K5" s="695" t="s">
        <v>443</v>
      </c>
      <c r="L5" s="695" t="s">
        <v>444</v>
      </c>
      <c r="M5" s="695" t="s">
        <v>445</v>
      </c>
      <c r="N5" s="695" t="s">
        <v>447</v>
      </c>
      <c r="O5" s="696"/>
      <c r="P5" s="697"/>
    </row>
    <row r="6" spans="1:16" s="705" customFormat="1" ht="25.5" customHeight="1">
      <c r="A6" s="699" t="s">
        <v>261</v>
      </c>
      <c r="B6" s="700">
        <f>+Tabla18[[#This Row],[Atlántico]]-'III.5.10.Trasp. cedidos'!B5</f>
        <v>0</v>
      </c>
      <c r="C6" s="700">
        <f>+Tabla18[[#This Row],[Crecer]]-'III.5.10.Trasp. cedidos'!C5</f>
        <v>-2753</v>
      </c>
      <c r="D6" s="700">
        <f>+Tabla18[[#This Row],[JMMB-BDI]]-'III.5.10.Trasp. cedidos'!D5</f>
        <v>0</v>
      </c>
      <c r="E6" s="700">
        <f>+Tabla18[[#This Row],[Popular]]-'III.5.10.Trasp. cedidos'!E5</f>
        <v>-1840</v>
      </c>
      <c r="F6" s="700">
        <f>+Tabla18[[#This Row],[Reservas]]-'III.5.10.Trasp. cedidos'!F5</f>
        <v>-1137</v>
      </c>
      <c r="G6" s="700">
        <f>+Tabla18[[#This Row],[Romana]]-'III.5.10.Trasp. cedidos'!G5</f>
        <v>-20</v>
      </c>
      <c r="H6" s="700">
        <f>+Tabla18[[#This Row],[Siembra]]-'III.5.10.Trasp. cedidos'!H5</f>
        <v>-1627</v>
      </c>
      <c r="I6" s="701">
        <f t="shared" ref="I6:I21" si="0">SUM(B6:H6)</f>
        <v>-7377</v>
      </c>
      <c r="J6" s="702">
        <f>+Tabla18[[#This Row],[Ministerio de Hacienda]]-'III.5.10.Trasp. cedidos'!M5</f>
        <v>4114</v>
      </c>
      <c r="K6" s="702">
        <f>+Tabla18[[#This Row],[Plan  Sustitutivo del Banco Central]]-'III.5.10.Trasp. cedidos'!J5</f>
        <v>0</v>
      </c>
      <c r="L6" s="702">
        <f>+Tabla18[[#This Row],[Plan  Sustitutivo del Banco de Reservas]]-'III.5.10.Trasp. cedidos'!K5</f>
        <v>-4</v>
      </c>
      <c r="M6" s="702">
        <f>+Tabla18[[#This Row],[Plan Sustitutivo INABIMA]]-'III.5.10.Trasp. cedidos'!L5</f>
        <v>3267</v>
      </c>
      <c r="N6" s="701">
        <f t="shared" ref="N6:N21" si="1">SUM(J6:M6)</f>
        <v>7377</v>
      </c>
      <c r="O6" s="703"/>
      <c r="P6" s="704"/>
    </row>
    <row r="7" spans="1:16" s="705" customFormat="1" ht="25.5" customHeight="1">
      <c r="A7" s="699" t="s">
        <v>262</v>
      </c>
      <c r="B7" s="700">
        <f>+Tabla18[[#This Row],[Atlántico]]-'III.5.10.Trasp. cedidos'!B6</f>
        <v>0</v>
      </c>
      <c r="C7" s="700">
        <f>+Tabla18[[#This Row],[Crecer]]-'III.5.10.Trasp. cedidos'!C6</f>
        <v>-1867</v>
      </c>
      <c r="D7" s="700">
        <f>+Tabla18[[#This Row],[JMMB-BDI]]-'III.5.10.Trasp. cedidos'!D6</f>
        <v>0</v>
      </c>
      <c r="E7" s="700">
        <f>+Tabla18[[#This Row],[Popular]]-'III.5.10.Trasp. cedidos'!E6</f>
        <v>-1031</v>
      </c>
      <c r="F7" s="700">
        <f>+Tabla18[[#This Row],[Reservas]]-'III.5.10.Trasp. cedidos'!F6</f>
        <v>2090</v>
      </c>
      <c r="G7" s="700">
        <f>+Tabla18[[#This Row],[Romana]]-'III.5.10.Trasp. cedidos'!G6</f>
        <v>-15</v>
      </c>
      <c r="H7" s="700">
        <f>+Tabla18[[#This Row],[Siembra]]-'III.5.10.Trasp. cedidos'!H6</f>
        <v>-1090</v>
      </c>
      <c r="I7" s="701">
        <f t="shared" si="0"/>
        <v>-1913</v>
      </c>
      <c r="J7" s="702">
        <f>+Tabla18[[#This Row],[Ministerio de Hacienda]]-'III.5.10.Trasp. cedidos'!M6</f>
        <v>199</v>
      </c>
      <c r="K7" s="702">
        <f>+Tabla18[[#This Row],[Plan  Sustitutivo del Banco Central]]-'III.5.10.Trasp. cedidos'!J6</f>
        <v>0</v>
      </c>
      <c r="L7" s="702">
        <f>+Tabla18[[#This Row],[Plan  Sustitutivo del Banco de Reservas]]-'III.5.10.Trasp. cedidos'!K6</f>
        <v>-23</v>
      </c>
      <c r="M7" s="702">
        <f>+Tabla18[[#This Row],[Plan Sustitutivo INABIMA]]-'III.5.10.Trasp. cedidos'!L6</f>
        <v>1737</v>
      </c>
      <c r="N7" s="701">
        <f t="shared" si="1"/>
        <v>1913</v>
      </c>
      <c r="O7" s="703"/>
      <c r="P7" s="704"/>
    </row>
    <row r="8" spans="1:16" s="705" customFormat="1" ht="25.5" customHeight="1">
      <c r="A8" s="699" t="s">
        <v>263</v>
      </c>
      <c r="B8" s="700">
        <f>+Tabla18[[#This Row],[Atlántico]]-'III.5.10.Trasp. cedidos'!B7</f>
        <v>0</v>
      </c>
      <c r="C8" s="700">
        <f>+Tabla18[[#This Row],[Crecer]]-'III.5.10.Trasp. cedidos'!C7</f>
        <v>-2359</v>
      </c>
      <c r="D8" s="700">
        <f>+Tabla18[[#This Row],[JMMB-BDI]]-'III.5.10.Trasp. cedidos'!D7</f>
        <v>0</v>
      </c>
      <c r="E8" s="700">
        <f>+Tabla18[[#This Row],[Popular]]-'III.5.10.Trasp. cedidos'!E7</f>
        <v>-1617</v>
      </c>
      <c r="F8" s="700">
        <f>+Tabla18[[#This Row],[Reservas]]-'III.5.10.Trasp. cedidos'!F7</f>
        <v>1986</v>
      </c>
      <c r="G8" s="700">
        <f>+Tabla18[[#This Row],[Romana]]-'III.5.10.Trasp. cedidos'!G7</f>
        <v>-28</v>
      </c>
      <c r="H8" s="700">
        <f>+Tabla18[[#This Row],[Siembra]]-'III.5.10.Trasp. cedidos'!H7</f>
        <v>-1438</v>
      </c>
      <c r="I8" s="701">
        <f t="shared" si="0"/>
        <v>-3456</v>
      </c>
      <c r="J8" s="702">
        <f>+Tabla18[[#This Row],[Ministerio de Hacienda]]-'III.5.10.Trasp. cedidos'!M7</f>
        <v>17</v>
      </c>
      <c r="K8" s="702">
        <f>+Tabla18[[#This Row],[Plan  Sustitutivo del Banco Central]]-'III.5.10.Trasp. cedidos'!J7</f>
        <v>0</v>
      </c>
      <c r="L8" s="702">
        <f>+Tabla18[[#This Row],[Plan  Sustitutivo del Banco de Reservas]]-'III.5.10.Trasp. cedidos'!K7</f>
        <v>-2</v>
      </c>
      <c r="M8" s="702">
        <f>+Tabla18[[#This Row],[Plan Sustitutivo INABIMA]]-'III.5.10.Trasp. cedidos'!L7</f>
        <v>3441</v>
      </c>
      <c r="N8" s="701">
        <f t="shared" si="1"/>
        <v>3456</v>
      </c>
      <c r="O8" s="703"/>
      <c r="P8" s="704"/>
    </row>
    <row r="9" spans="1:16" s="705" customFormat="1" ht="25.5" customHeight="1">
      <c r="A9" s="699" t="s">
        <v>264</v>
      </c>
      <c r="B9" s="700">
        <f>+Tabla18[[#This Row],[Atlántico]]-'III.5.10.Trasp. cedidos'!B8</f>
        <v>0</v>
      </c>
      <c r="C9" s="700">
        <f>+Tabla18[[#This Row],[Crecer]]-'III.5.10.Trasp. cedidos'!C8</f>
        <v>-3839</v>
      </c>
      <c r="D9" s="700">
        <f>+Tabla18[[#This Row],[JMMB-BDI]]-'III.5.10.Trasp. cedidos'!D8</f>
        <v>0</v>
      </c>
      <c r="E9" s="700">
        <f>+Tabla18[[#This Row],[Popular]]-'III.5.10.Trasp. cedidos'!E8</f>
        <v>-2160</v>
      </c>
      <c r="F9" s="700">
        <f>+Tabla18[[#This Row],[Reservas]]-'III.5.10.Trasp. cedidos'!F8</f>
        <v>4515</v>
      </c>
      <c r="G9" s="700">
        <f>+Tabla18[[#This Row],[Romana]]-'III.5.10.Trasp. cedidos'!G8</f>
        <v>-26</v>
      </c>
      <c r="H9" s="700">
        <f>+Tabla18[[#This Row],[Siembra]]-'III.5.10.Trasp. cedidos'!H8</f>
        <v>-2232</v>
      </c>
      <c r="I9" s="701">
        <f t="shared" si="0"/>
        <v>-3742</v>
      </c>
      <c r="J9" s="702">
        <f>+Tabla18[[#This Row],[Ministerio de Hacienda]]-'III.5.10.Trasp. cedidos'!M8</f>
        <v>1532</v>
      </c>
      <c r="K9" s="702">
        <f>+Tabla18[[#This Row],[Plan  Sustitutivo del Banco Central]]-'III.5.10.Trasp. cedidos'!J8</f>
        <v>0</v>
      </c>
      <c r="L9" s="702">
        <f>+Tabla18[[#This Row],[Plan  Sustitutivo del Banco de Reservas]]-'III.5.10.Trasp. cedidos'!K8</f>
        <v>-7</v>
      </c>
      <c r="M9" s="702">
        <f>+Tabla18[[#This Row],[Plan Sustitutivo INABIMA]]-'III.5.10.Trasp. cedidos'!L8</f>
        <v>2217</v>
      </c>
      <c r="N9" s="701">
        <f t="shared" si="1"/>
        <v>3742</v>
      </c>
      <c r="O9" s="703"/>
      <c r="P9" s="704"/>
    </row>
    <row r="10" spans="1:16" s="705" customFormat="1" ht="25.5" customHeight="1">
      <c r="A10" s="699" t="s">
        <v>265</v>
      </c>
      <c r="B10" s="700">
        <f>+Tabla18[[#This Row],[Atlántico]]-'III.5.10.Trasp. cedidos'!B9</f>
        <v>0</v>
      </c>
      <c r="C10" s="700">
        <f>+Tabla18[[#This Row],[Crecer]]-'III.5.10.Trasp. cedidos'!C9</f>
        <v>-6830</v>
      </c>
      <c r="D10" s="700">
        <f>+Tabla18[[#This Row],[JMMB-BDI]]-'III.5.10.Trasp. cedidos'!D9</f>
        <v>0</v>
      </c>
      <c r="E10" s="700">
        <f>+Tabla18[[#This Row],[Popular]]-'III.5.10.Trasp. cedidos'!E9</f>
        <v>-5285</v>
      </c>
      <c r="F10" s="700">
        <f>+Tabla18[[#This Row],[Reservas]]-'III.5.10.Trasp. cedidos'!F9</f>
        <v>7338</v>
      </c>
      <c r="G10" s="700">
        <f>+Tabla18[[#This Row],[Romana]]-'III.5.10.Trasp. cedidos'!G9</f>
        <v>661</v>
      </c>
      <c r="H10" s="700">
        <f>+Tabla18[[#This Row],[Siembra]]-'III.5.10.Trasp. cedidos'!H9</f>
        <v>-3337</v>
      </c>
      <c r="I10" s="701">
        <f t="shared" si="0"/>
        <v>-7453</v>
      </c>
      <c r="J10" s="702">
        <f>+Tabla18[[#This Row],[Ministerio de Hacienda]]-'III.5.10.Trasp. cedidos'!M9</f>
        <v>462</v>
      </c>
      <c r="K10" s="702">
        <f>+Tabla18[[#This Row],[Plan  Sustitutivo del Banco Central]]-'III.5.10.Trasp. cedidos'!J9</f>
        <v>-7</v>
      </c>
      <c r="L10" s="702">
        <f>+Tabla18[[#This Row],[Plan  Sustitutivo del Banco de Reservas]]-'III.5.10.Trasp. cedidos'!K9</f>
        <v>-5</v>
      </c>
      <c r="M10" s="702">
        <f>+Tabla18[[#This Row],[Plan Sustitutivo INABIMA]]-'III.5.10.Trasp. cedidos'!L9</f>
        <v>7003</v>
      </c>
      <c r="N10" s="701">
        <f t="shared" si="1"/>
        <v>7453</v>
      </c>
      <c r="O10" s="703"/>
      <c r="P10" s="704"/>
    </row>
    <row r="11" spans="1:16" s="705" customFormat="1" ht="25.5" customHeight="1">
      <c r="A11" s="699" t="s">
        <v>266</v>
      </c>
      <c r="B11" s="700">
        <f>+Tabla18[[#This Row],[Atlántico]]-'III.5.10.Trasp. cedidos'!B10</f>
        <v>0</v>
      </c>
      <c r="C11" s="700">
        <f>+Tabla18[[#This Row],[Crecer]]-'III.5.10.Trasp. cedidos'!C10</f>
        <v>-8701</v>
      </c>
      <c r="D11" s="700">
        <f>+Tabla18[[#This Row],[JMMB-BDI]]-'III.5.10.Trasp. cedidos'!D10</f>
        <v>0</v>
      </c>
      <c r="E11" s="700">
        <f>+Tabla18[[#This Row],[Popular]]-'III.5.10.Trasp. cedidos'!E10</f>
        <v>-5475</v>
      </c>
      <c r="F11" s="700">
        <f>+Tabla18[[#This Row],[Reservas]]-'III.5.10.Trasp. cedidos'!F10</f>
        <v>12142</v>
      </c>
      <c r="G11" s="700">
        <f>+Tabla18[[#This Row],[Romana]]-'III.5.10.Trasp. cedidos'!G10</f>
        <v>850</v>
      </c>
      <c r="H11" s="700">
        <f>+Tabla18[[#This Row],[Siembra]]-'III.5.10.Trasp. cedidos'!H10</f>
        <v>-4673</v>
      </c>
      <c r="I11" s="701">
        <f t="shared" si="0"/>
        <v>-5857</v>
      </c>
      <c r="J11" s="702">
        <f>+Tabla18[[#This Row],[Ministerio de Hacienda]]-'III.5.10.Trasp. cedidos'!M10</f>
        <v>426</v>
      </c>
      <c r="K11" s="702">
        <f>+Tabla18[[#This Row],[Plan  Sustitutivo del Banco Central]]-'III.5.10.Trasp. cedidos'!J10</f>
        <v>-90</v>
      </c>
      <c r="L11" s="702">
        <f>+Tabla18[[#This Row],[Plan  Sustitutivo del Banco de Reservas]]-'III.5.10.Trasp. cedidos'!K10</f>
        <v>9</v>
      </c>
      <c r="M11" s="702">
        <f>+Tabla18[[#This Row],[Plan Sustitutivo INABIMA]]-'III.5.10.Trasp. cedidos'!L10</f>
        <v>5512</v>
      </c>
      <c r="N11" s="701">
        <f t="shared" si="1"/>
        <v>5857</v>
      </c>
      <c r="O11" s="703"/>
      <c r="P11" s="704"/>
    </row>
    <row r="12" spans="1:16" s="705" customFormat="1" ht="25.5" customHeight="1">
      <c r="A12" s="699" t="s">
        <v>267</v>
      </c>
      <c r="B12" s="700">
        <f>+Tabla18[[#This Row],[Atlántico]]-'III.5.10.Trasp. cedidos'!B11</f>
        <v>11382</v>
      </c>
      <c r="C12" s="700">
        <f>+Tabla18[[#This Row],[Crecer]]-'III.5.10.Trasp. cedidos'!C11</f>
        <v>-15432</v>
      </c>
      <c r="D12" s="700">
        <f>+Tabla18[[#This Row],[JMMB-BDI]]-'III.5.10.Trasp. cedidos'!D11</f>
        <v>0</v>
      </c>
      <c r="E12" s="700">
        <f>+Tabla18[[#This Row],[Popular]]-'III.5.10.Trasp. cedidos'!E11</f>
        <v>-7636</v>
      </c>
      <c r="F12" s="700">
        <f>+Tabla18[[#This Row],[Reservas]]-'III.5.10.Trasp. cedidos'!F11</f>
        <v>14268</v>
      </c>
      <c r="G12" s="700">
        <f>+Tabla18[[#This Row],[Romana]]-'III.5.10.Trasp. cedidos'!G11</f>
        <v>310</v>
      </c>
      <c r="H12" s="700">
        <f>+Tabla18[[#This Row],[Siembra]]-'III.5.10.Trasp. cedidos'!H11</f>
        <v>-5670</v>
      </c>
      <c r="I12" s="701">
        <f t="shared" si="0"/>
        <v>-2778</v>
      </c>
      <c r="J12" s="702">
        <f>+Tabla18[[#This Row],[Ministerio de Hacienda]]-'III.5.10.Trasp. cedidos'!M11</f>
        <v>725</v>
      </c>
      <c r="K12" s="702">
        <f>+Tabla18[[#This Row],[Plan  Sustitutivo del Banco Central]]-'III.5.10.Trasp. cedidos'!J11</f>
        <v>-96</v>
      </c>
      <c r="L12" s="702">
        <f>+Tabla18[[#This Row],[Plan  Sustitutivo del Banco de Reservas]]-'III.5.10.Trasp. cedidos'!K11</f>
        <v>0</v>
      </c>
      <c r="M12" s="702">
        <f>+Tabla18[[#This Row],[Plan Sustitutivo INABIMA]]-'III.5.10.Trasp. cedidos'!L11</f>
        <v>2149</v>
      </c>
      <c r="N12" s="701">
        <f t="shared" si="1"/>
        <v>2778</v>
      </c>
      <c r="O12" s="703"/>
      <c r="P12" s="704"/>
    </row>
    <row r="13" spans="1:16" s="705" customFormat="1" ht="25.5" customHeight="1">
      <c r="A13" s="699" t="s">
        <v>268</v>
      </c>
      <c r="B13" s="700">
        <f>+Tabla18[[#This Row],[Atlántico]]-'III.5.10.Trasp. cedidos'!B12</f>
        <v>12537</v>
      </c>
      <c r="C13" s="700">
        <f>+Tabla18[[#This Row],[Crecer]]-'III.5.10.Trasp. cedidos'!C12</f>
        <v>-21288</v>
      </c>
      <c r="D13" s="700">
        <f>+Tabla18[[#This Row],[JMMB-BDI]]-'III.5.10.Trasp. cedidos'!D12</f>
        <v>287</v>
      </c>
      <c r="E13" s="700">
        <f>+Tabla18[[#This Row],[Popular]]-'III.5.10.Trasp. cedidos'!E12</f>
        <v>-2211</v>
      </c>
      <c r="F13" s="700">
        <f>+Tabla18[[#This Row],[Reservas]]-'III.5.10.Trasp. cedidos'!F12</f>
        <v>10167</v>
      </c>
      <c r="G13" s="700">
        <f>+Tabla18[[#This Row],[Romana]]-'III.5.10.Trasp. cedidos'!G12</f>
        <v>796</v>
      </c>
      <c r="H13" s="700">
        <f>+Tabla18[[#This Row],[Siembra]]-'III.5.10.Trasp. cedidos'!H12</f>
        <v>-6496</v>
      </c>
      <c r="I13" s="701">
        <f t="shared" si="0"/>
        <v>-6208</v>
      </c>
      <c r="J13" s="702">
        <f>+Tabla18[[#This Row],[Ministerio de Hacienda]]-'III.5.10.Trasp. cedidos'!M12</f>
        <v>605</v>
      </c>
      <c r="K13" s="702">
        <f>+Tabla18[[#This Row],[Plan  Sustitutivo del Banco Central]]-'III.5.10.Trasp. cedidos'!J12</f>
        <v>-104</v>
      </c>
      <c r="L13" s="702">
        <f>+Tabla18[[#This Row],[Plan  Sustitutivo del Banco de Reservas]]-'III.5.10.Trasp. cedidos'!K12</f>
        <v>-4</v>
      </c>
      <c r="M13" s="702">
        <f>+Tabla18[[#This Row],[Plan Sustitutivo INABIMA]]-'III.5.10.Trasp. cedidos'!L12</f>
        <v>5711</v>
      </c>
      <c r="N13" s="701">
        <f t="shared" si="1"/>
        <v>6208</v>
      </c>
      <c r="O13" s="703"/>
    </row>
    <row r="14" spans="1:16" s="705" customFormat="1" ht="25.5" customHeight="1">
      <c r="A14" s="699" t="s">
        <v>269</v>
      </c>
      <c r="B14" s="700">
        <f>+Tabla18[[#This Row],[Atlántico]]-'III.5.10.Trasp. cedidos'!B13</f>
        <v>578</v>
      </c>
      <c r="C14" s="700">
        <f>+Tabla18[[#This Row],[Crecer]]-'III.5.10.Trasp. cedidos'!C13</f>
        <v>-16631</v>
      </c>
      <c r="D14" s="700">
        <f>+Tabla18[[#This Row],[JMMB-BDI]]-'III.5.10.Trasp. cedidos'!D13</f>
        <v>2541</v>
      </c>
      <c r="E14" s="700">
        <f>+Tabla18[[#This Row],[Popular]]-'III.5.10.Trasp. cedidos'!E13</f>
        <v>6599</v>
      </c>
      <c r="F14" s="700">
        <f>+Tabla18[[#This Row],[Reservas]]-'III.5.10.Trasp. cedidos'!F13</f>
        <v>13594</v>
      </c>
      <c r="G14" s="700">
        <f>+Tabla18[[#This Row],[Romana]]-'III.5.10.Trasp. cedidos'!G13</f>
        <v>470</v>
      </c>
      <c r="H14" s="700">
        <f>+Tabla18[[#This Row],[Siembra]]-'III.5.10.Trasp. cedidos'!H13</f>
        <v>-8894</v>
      </c>
      <c r="I14" s="701">
        <f t="shared" si="0"/>
        <v>-1743</v>
      </c>
      <c r="J14" s="702">
        <f>+Tabla18[[#This Row],[Ministerio de Hacienda]]-'III.5.10.Trasp. cedidos'!M13</f>
        <v>60</v>
      </c>
      <c r="K14" s="702">
        <f>+Tabla18[[#This Row],[Plan  Sustitutivo del Banco Central]]-'III.5.10.Trasp. cedidos'!J13</f>
        <v>-120</v>
      </c>
      <c r="L14" s="702">
        <f>+Tabla18[[#This Row],[Plan  Sustitutivo del Banco de Reservas]]-'III.5.10.Trasp. cedidos'!K13</f>
        <v>-50</v>
      </c>
      <c r="M14" s="702">
        <f>+Tabla18[[#This Row],[Plan Sustitutivo INABIMA]]-'III.5.10.Trasp. cedidos'!L13</f>
        <v>1853</v>
      </c>
      <c r="N14" s="701">
        <f t="shared" si="1"/>
        <v>1743</v>
      </c>
      <c r="O14" s="703"/>
      <c r="P14" s="704"/>
    </row>
    <row r="15" spans="1:16" s="705" customFormat="1" ht="25.5" customHeight="1">
      <c r="A15" s="699" t="s">
        <v>270</v>
      </c>
      <c r="B15" s="700">
        <f>+Tabla18[[#This Row],[Atlántico]]-'III.5.10.Trasp. cedidos'!B14</f>
        <v>1650</v>
      </c>
      <c r="C15" s="700">
        <f>+Tabla18[[#This Row],[Crecer]]-'III.5.10.Trasp. cedidos'!C14</f>
        <v>-3737</v>
      </c>
      <c r="D15" s="700">
        <f>+Tabla18[[#This Row],[JMMB-BDI]]-'III.5.10.Trasp. cedidos'!D14</f>
        <v>3097</v>
      </c>
      <c r="E15" s="700">
        <f>+Tabla18[[#This Row],[Popular]]-'III.5.10.Trasp. cedidos'!E14</f>
        <v>-4949</v>
      </c>
      <c r="F15" s="700">
        <f>+Tabla18[[#This Row],[Reservas]]-'III.5.10.Trasp. cedidos'!F14</f>
        <v>9404</v>
      </c>
      <c r="G15" s="700">
        <f>+Tabla18[[#This Row],[Romana]]-'III.5.10.Trasp. cedidos'!G14</f>
        <v>184</v>
      </c>
      <c r="H15" s="700">
        <f>+Tabla18[[#This Row],[Siembra]]-'III.5.10.Trasp. cedidos'!H14</f>
        <v>-10163</v>
      </c>
      <c r="I15" s="701">
        <f t="shared" si="0"/>
        <v>-4514</v>
      </c>
      <c r="J15" s="702">
        <f>+Tabla18[[#This Row],[Ministerio de Hacienda]]-'III.5.10.Trasp. cedidos'!M14</f>
        <v>208</v>
      </c>
      <c r="K15" s="702">
        <f>+Tabla18[[#This Row],[Plan  Sustitutivo del Banco Central]]-'III.5.10.Trasp. cedidos'!J14</f>
        <v>-18</v>
      </c>
      <c r="L15" s="702">
        <f>+Tabla18[[#This Row],[Plan  Sustitutivo del Banco de Reservas]]-'III.5.10.Trasp. cedidos'!K14</f>
        <v>-9</v>
      </c>
      <c r="M15" s="702">
        <f>+Tabla18[[#This Row],[Plan Sustitutivo INABIMA]]-'III.5.10.Trasp. cedidos'!L14</f>
        <v>4333</v>
      </c>
      <c r="N15" s="701">
        <f t="shared" si="1"/>
        <v>4514</v>
      </c>
      <c r="O15" s="703"/>
      <c r="P15" s="704"/>
    </row>
    <row r="16" spans="1:16" s="132" customFormat="1" ht="25.5" customHeight="1">
      <c r="A16" s="699" t="s">
        <v>271</v>
      </c>
      <c r="B16" s="700">
        <f>+Tabla18[[#This Row],[Atlántico]]-'III.5.10.Trasp. cedidos'!B15</f>
        <v>1785</v>
      </c>
      <c r="C16" s="700">
        <f>+Tabla18[[#This Row],[Crecer]]-'III.5.10.Trasp. cedidos'!C15</f>
        <v>456</v>
      </c>
      <c r="D16" s="700">
        <f>+Tabla18[[#This Row],[JMMB-BDI]]-'III.5.10.Trasp. cedidos'!D15</f>
        <v>617</v>
      </c>
      <c r="E16" s="700">
        <f>+Tabla18[[#This Row],[Popular]]-'III.5.10.Trasp. cedidos'!E15</f>
        <v>-2569</v>
      </c>
      <c r="F16" s="1044">
        <f>+Tabla18[[#This Row],[Reservas]]-'III.5.10.Trasp. cedidos'!F15</f>
        <v>2844</v>
      </c>
      <c r="G16" s="1044">
        <f>+Tabla18[[#This Row],[Romana]]-'III.5.10.Trasp. cedidos'!G15</f>
        <v>13</v>
      </c>
      <c r="H16" s="1044">
        <f>+Tabla18[[#This Row],[Siembra]]-'III.5.10.Trasp. cedidos'!H15</f>
        <v>-3431</v>
      </c>
      <c r="I16" s="1045">
        <f t="shared" si="0"/>
        <v>-285</v>
      </c>
      <c r="J16" s="702">
        <f>+Tabla18[[#This Row],[Ministerio de Hacienda]]-'III.5.10.Trasp. cedidos'!M15</f>
        <v>423</v>
      </c>
      <c r="K16" s="702">
        <f>+Tabla18[[#This Row],[Plan  Sustitutivo del Banco Central]]-'III.5.10.Trasp. cedidos'!J15</f>
        <v>-15</v>
      </c>
      <c r="L16" s="702">
        <f>+Tabla18[[#This Row],[Plan  Sustitutivo del Banco de Reservas]]-'III.5.10.Trasp. cedidos'!K15</f>
        <v>-5</v>
      </c>
      <c r="M16" s="702">
        <f>+Tabla18[[#This Row],[Plan Sustitutivo INABIMA]]-'III.5.10.Trasp. cedidos'!L15</f>
        <v>-118</v>
      </c>
      <c r="N16" s="701">
        <f t="shared" si="1"/>
        <v>285</v>
      </c>
      <c r="O16" s="703"/>
      <c r="P16" s="706"/>
    </row>
    <row r="17" spans="1:17" s="63" customFormat="1" ht="25.5" customHeight="1">
      <c r="A17" s="699" t="s">
        <v>272</v>
      </c>
      <c r="B17" s="700">
        <f>+Tabla18[[#This Row],[Atlántico]]-'III.5.10.Trasp. cedidos'!B16</f>
        <v>1312</v>
      </c>
      <c r="C17" s="700">
        <f>+Tabla18[[#This Row],[Crecer]]-'III.5.10.Trasp. cedidos'!C16</f>
        <v>-921</v>
      </c>
      <c r="D17" s="700">
        <f>+Tabla18[[#This Row],[JMMB-BDI]]-'III.5.10.Trasp. cedidos'!D16</f>
        <v>1256</v>
      </c>
      <c r="E17" s="700">
        <f>+Tabla18[[#This Row],[Popular]]-'III.5.10.Trasp. cedidos'!E16</f>
        <v>-3592</v>
      </c>
      <c r="F17" s="1044">
        <f>+Tabla18[[#This Row],[Reservas]]-'III.5.10.Trasp. cedidos'!F16</f>
        <v>2885</v>
      </c>
      <c r="G17" s="1044">
        <f>+Tabla18[[#This Row],[Romana]]-'III.5.10.Trasp. cedidos'!G16</f>
        <v>436</v>
      </c>
      <c r="H17" s="1044">
        <f>+Tabla18[[#This Row],[Siembra]]-'III.5.10.Trasp. cedidos'!H16</f>
        <v>-2145</v>
      </c>
      <c r="I17" s="1045">
        <f t="shared" si="0"/>
        <v>-769</v>
      </c>
      <c r="J17" s="702">
        <f>+Tabla18[[#This Row],[Ministerio de Hacienda]]-'III.5.10.Trasp. cedidos'!M16</f>
        <v>888</v>
      </c>
      <c r="K17" s="702">
        <f>+Tabla18[[#This Row],[Plan  Sustitutivo del Banco Central]]-'III.5.10.Trasp. cedidos'!J16</f>
        <v>-4</v>
      </c>
      <c r="L17" s="702">
        <f>+Tabla18[[#This Row],[Plan  Sustitutivo del Banco de Reservas]]-'III.5.10.Trasp. cedidos'!K16</f>
        <v>-23</v>
      </c>
      <c r="M17" s="702">
        <f>+Tabla18[[#This Row],[Plan Sustitutivo INABIMA]]-'III.5.10.Trasp. cedidos'!L16</f>
        <v>-82</v>
      </c>
      <c r="N17" s="701">
        <f t="shared" si="1"/>
        <v>779</v>
      </c>
      <c r="O17" s="703"/>
      <c r="P17" s="707"/>
    </row>
    <row r="18" spans="1:17" s="63" customFormat="1" ht="25.5" customHeight="1">
      <c r="A18" s="699" t="s">
        <v>348</v>
      </c>
      <c r="B18" s="700">
        <f>+Tabla18[[#This Row],[Atlántico]]-'III.5.10.Trasp. cedidos'!B17</f>
        <v>1132</v>
      </c>
      <c r="C18" s="700">
        <f>+Tabla18[[#This Row],[Crecer]]-'III.5.10.Trasp. cedidos'!C17</f>
        <v>-6745</v>
      </c>
      <c r="D18" s="700">
        <f>+Tabla18[[#This Row],[JMMB-BDI]]-'III.5.10.Trasp. cedidos'!D17</f>
        <v>1539</v>
      </c>
      <c r="E18" s="700">
        <f>+Tabla18[[#This Row],[Popular]]-'III.5.10.Trasp. cedidos'!E17</f>
        <v>-10418</v>
      </c>
      <c r="F18" s="1044">
        <f>+Tabla18[[#This Row],[Reservas]]-'III.5.10.Trasp. cedidos'!F17</f>
        <v>-2220</v>
      </c>
      <c r="G18" s="1044">
        <f>+Tabla18[[#This Row],[Romana]]-'III.5.10.Trasp. cedidos'!G17</f>
        <v>128</v>
      </c>
      <c r="H18" s="1044">
        <f>+Tabla18[[#This Row],[Siembra]]-'III.5.10.Trasp. cedidos'!H17</f>
        <v>-5574</v>
      </c>
      <c r="I18" s="1045">
        <f t="shared" si="0"/>
        <v>-22158</v>
      </c>
      <c r="J18" s="702">
        <f>+Tabla18[[#This Row],[Ministerio de Hacienda]]-'III.5.10.Trasp. cedidos'!M17</f>
        <v>1066</v>
      </c>
      <c r="K18" s="702">
        <f>+Tabla18[[#This Row],[Plan  Sustitutivo del Banco Central]]-'III.5.10.Trasp. cedidos'!J17</f>
        <v>-5</v>
      </c>
      <c r="L18" s="702">
        <f>+Tabla18[[#This Row],[Plan  Sustitutivo del Banco de Reservas]]-'III.5.10.Trasp. cedidos'!K17</f>
        <v>-15</v>
      </c>
      <c r="M18" s="702">
        <f>+Tabla18[[#This Row],[Plan Sustitutivo INABIMA]]-'III.5.10.Trasp. cedidos'!L17</f>
        <v>21112</v>
      </c>
      <c r="N18" s="701">
        <f t="shared" si="1"/>
        <v>22158</v>
      </c>
      <c r="O18" s="703"/>
      <c r="P18" s="707"/>
    </row>
    <row r="19" spans="1:17" s="63" customFormat="1" ht="25.5" customHeight="1">
      <c r="A19" s="699" t="s">
        <v>349</v>
      </c>
      <c r="B19" s="700">
        <f>+Tabla18[[#This Row],[Atlántico]]-'III.5.10.Trasp. cedidos'!B18</f>
        <v>2903</v>
      </c>
      <c r="C19" s="700">
        <f>+Tabla18[[#This Row],[Crecer]]-'III.5.10.Trasp. cedidos'!C18</f>
        <v>-8465</v>
      </c>
      <c r="D19" s="700">
        <f>+Tabla18[[#This Row],[JMMB-BDI]]-'III.5.10.Trasp. cedidos'!D18</f>
        <v>1063</v>
      </c>
      <c r="E19" s="700">
        <f>+Tabla18[[#This Row],[Popular]]-'III.5.10.Trasp. cedidos'!E18</f>
        <v>-5510</v>
      </c>
      <c r="F19" s="1044">
        <f>+Tabla18[[#This Row],[Reservas]]-'III.5.10.Trasp. cedidos'!F18</f>
        <v>4408</v>
      </c>
      <c r="G19" s="1044">
        <f>+Tabla18[[#This Row],[Romana]]-'III.5.10.Trasp. cedidos'!G18</f>
        <v>58</v>
      </c>
      <c r="H19" s="1044">
        <f>+Tabla18[[#This Row],[Siembra]]-'III.5.10.Trasp. cedidos'!H18</f>
        <v>-4855</v>
      </c>
      <c r="I19" s="1045">
        <f t="shared" si="0"/>
        <v>-10398</v>
      </c>
      <c r="J19" s="702">
        <f>+Tabla18[[#This Row],[Ministerio de Hacienda]]-'III.5.10.Trasp. cedidos'!M18</f>
        <v>795</v>
      </c>
      <c r="K19" s="702">
        <f>+Tabla18[[#This Row],[Plan  Sustitutivo del Banco Central]]-'III.5.10.Trasp. cedidos'!J18</f>
        <v>-10</v>
      </c>
      <c r="L19" s="702">
        <f>+Tabla18[[#This Row],[Plan  Sustitutivo del Banco de Reservas]]-'III.5.10.Trasp. cedidos'!K18</f>
        <v>-7</v>
      </c>
      <c r="M19" s="702">
        <f>+Tabla18[[#This Row],[Plan Sustitutivo INABIMA]]-'III.5.10.Trasp. cedidos'!L18</f>
        <v>9620</v>
      </c>
      <c r="N19" s="701">
        <f t="shared" si="1"/>
        <v>10398</v>
      </c>
      <c r="O19" s="703"/>
      <c r="P19" s="707"/>
    </row>
    <row r="20" spans="1:17" s="63" customFormat="1" ht="25.5" customHeight="1">
      <c r="A20" s="1046" t="str">
        <f>+'III.5.8.Traspasos anual'!A21</f>
        <v>Dic. 2024</v>
      </c>
      <c r="B20" s="700">
        <f>+Tabla18[[#This Row],[Atlántico]]-'III.5.10.Trasp. cedidos'!B19</f>
        <v>2186</v>
      </c>
      <c r="C20" s="700">
        <f>+Tabla18[[#This Row],[Crecer]]-'III.5.10.Trasp. cedidos'!C19</f>
        <v>-4588</v>
      </c>
      <c r="D20" s="700">
        <f>+Tabla18[[#This Row],[JMMB-BDI]]-'III.5.10.Trasp. cedidos'!D19</f>
        <v>-225</v>
      </c>
      <c r="E20" s="700">
        <f>+Tabla18[[#This Row],[Popular]]-'III.5.10.Trasp. cedidos'!E19</f>
        <v>-13730</v>
      </c>
      <c r="F20" s="1044">
        <f>+Tabla18[[#This Row],[Reservas]]-'III.5.10.Trasp. cedidos'!F19</f>
        <v>10406</v>
      </c>
      <c r="G20" s="1044">
        <f>+Tabla18[[#This Row],[Romana]]-'III.5.10.Trasp. cedidos'!G19</f>
        <v>48</v>
      </c>
      <c r="H20" s="1044">
        <f>+Tabla18[[#This Row],[Siembra]]-'III.5.10.Trasp. cedidos'!H19</f>
        <v>-3633</v>
      </c>
      <c r="I20" s="1045">
        <f>SUM(B20:H20)</f>
        <v>-9536</v>
      </c>
      <c r="J20" s="702">
        <f>+Tabla18[[#This Row],[Ministerio de Hacienda]]-'III.5.10.Trasp. cedidos'!M19</f>
        <v>2436</v>
      </c>
      <c r="K20" s="702">
        <f>+Tabla18[[#This Row],[Plan  Sustitutivo del Banco Central]]-'III.5.10.Trasp. cedidos'!J19</f>
        <v>-1</v>
      </c>
      <c r="L20" s="702">
        <f>+Tabla18[[#This Row],[Plan  Sustitutivo del Banco de Reservas]]-'III.5.10.Trasp. cedidos'!K19</f>
        <v>-8</v>
      </c>
      <c r="M20" s="702">
        <f>+Tabla18[[#This Row],[Plan Sustitutivo INABIMA]]-'III.5.10.Trasp. cedidos'!L19</f>
        <v>7109</v>
      </c>
      <c r="N20" s="701">
        <f>SUM(J20:M20)</f>
        <v>9536</v>
      </c>
      <c r="O20" s="703"/>
      <c r="P20" s="707"/>
    </row>
    <row r="21" spans="1:17" s="63" customFormat="1" ht="25.5" customHeight="1">
      <c r="A21" s="1046" t="str">
        <f>+'III.5.8.Traspasos anual'!A22</f>
        <v>Feb.2025</v>
      </c>
      <c r="B21" s="700">
        <f>+Tabla18[[#This Row],[Atlántico]]-'III.5.10.Trasp. cedidos'!B20</f>
        <v>202</v>
      </c>
      <c r="C21" s="700">
        <f>+Tabla18[[#This Row],[Crecer]]-'III.5.10.Trasp. cedidos'!C20</f>
        <v>-856</v>
      </c>
      <c r="D21" s="700">
        <f>+Tabla18[[#This Row],[JMMB-BDI]]-'III.5.10.Trasp. cedidos'!D20</f>
        <v>531</v>
      </c>
      <c r="E21" s="700">
        <f>+Tabla18[[#This Row],[Popular]]-'III.5.10.Trasp. cedidos'!E20</f>
        <v>-2404</v>
      </c>
      <c r="F21" s="1044">
        <f>+Tabla18[[#This Row],[Reservas]]-'III.5.10.Trasp. cedidos'!F20</f>
        <v>2230</v>
      </c>
      <c r="G21" s="1044">
        <f>+Tabla18[[#This Row],[Romana]]-'III.5.10.Trasp. cedidos'!G20</f>
        <v>-5</v>
      </c>
      <c r="H21" s="1044">
        <f>+Tabla18[[#This Row],[Siembra]]-'III.5.10.Trasp. cedidos'!H20</f>
        <v>-228</v>
      </c>
      <c r="I21" s="1045">
        <f t="shared" si="0"/>
        <v>-530</v>
      </c>
      <c r="J21" s="702">
        <f>+Tabla18[[#This Row],[Ministerio de Hacienda]]-'III.5.10.Trasp. cedidos'!M20</f>
        <v>-2</v>
      </c>
      <c r="K21" s="702">
        <f>+Tabla18[[#This Row],[Plan  Sustitutivo del Banco Central]]-'III.5.10.Trasp. cedidos'!J20</f>
        <v>0</v>
      </c>
      <c r="L21" s="702">
        <f>+Tabla18[[#This Row],[Plan  Sustitutivo del Banco de Reservas]]-'III.5.10.Trasp. cedidos'!K20</f>
        <v>-4</v>
      </c>
      <c r="M21" s="702">
        <f>+Tabla18[[#This Row],[Plan Sustitutivo INABIMA]]-'III.5.10.Trasp. cedidos'!L20</f>
        <v>536</v>
      </c>
      <c r="N21" s="701">
        <f t="shared" si="1"/>
        <v>530</v>
      </c>
      <c r="O21" s="703"/>
      <c r="P21" s="707"/>
    </row>
    <row r="22" spans="1:17" s="95" customFormat="1" ht="25.5" customHeight="1">
      <c r="A22" s="699" t="s">
        <v>225</v>
      </c>
      <c r="B22" s="708">
        <f>SUM(B6:B21)</f>
        <v>35667</v>
      </c>
      <c r="C22" s="708">
        <f t="shared" ref="C22:N22" si="2">SUM(C6:C21)</f>
        <v>-104556</v>
      </c>
      <c r="D22" s="708">
        <f t="shared" si="2"/>
        <v>10706</v>
      </c>
      <c r="E22" s="708">
        <f t="shared" si="2"/>
        <v>-63828</v>
      </c>
      <c r="F22" s="708">
        <f t="shared" si="2"/>
        <v>94920</v>
      </c>
      <c r="G22" s="708">
        <f t="shared" si="2"/>
        <v>3860</v>
      </c>
      <c r="H22" s="708">
        <f t="shared" si="2"/>
        <v>-65486</v>
      </c>
      <c r="I22" s="708">
        <f t="shared" si="2"/>
        <v>-88717</v>
      </c>
      <c r="J22" s="708">
        <f t="shared" si="2"/>
        <v>13954</v>
      </c>
      <c r="K22" s="708">
        <f t="shared" si="2"/>
        <v>-470</v>
      </c>
      <c r="L22" s="708">
        <f t="shared" si="2"/>
        <v>-157</v>
      </c>
      <c r="M22" s="708">
        <f t="shared" si="2"/>
        <v>75400</v>
      </c>
      <c r="N22" s="708">
        <f t="shared" si="2"/>
        <v>88727</v>
      </c>
      <c r="O22" s="979"/>
      <c r="P22" s="980"/>
      <c r="Q22" s="95" t="s">
        <v>378</v>
      </c>
    </row>
    <row r="23" spans="1:17">
      <c r="A23" s="226" t="str">
        <f>+'III.5.10.Trasp. cedidos'!A22</f>
        <v>Fuente: SIPEN</v>
      </c>
    </row>
    <row r="28" spans="1:17">
      <c r="P28" s="28"/>
    </row>
    <row r="29" spans="1:17">
      <c r="P29" s="28"/>
    </row>
    <row r="30" spans="1:17">
      <c r="P30" s="28"/>
    </row>
    <row r="31" spans="1:17">
      <c r="P31" s="28"/>
    </row>
    <row r="32" spans="1:17">
      <c r="P32" s="28"/>
    </row>
    <row r="33" spans="16:16">
      <c r="P33" s="28"/>
    </row>
    <row r="34" spans="16:16">
      <c r="P34" s="28"/>
    </row>
    <row r="35" spans="16:16">
      <c r="P35" s="28"/>
    </row>
    <row r="36" spans="16:16">
      <c r="P36" s="28"/>
    </row>
    <row r="37" spans="16:16">
      <c r="P37" s="28"/>
    </row>
    <row r="38" spans="16:16">
      <c r="P38" s="28"/>
    </row>
    <row r="39" spans="16:16">
      <c r="P39" s="28"/>
    </row>
    <row r="40" spans="16:16">
      <c r="P40" s="28"/>
    </row>
  </sheetData>
  <mergeCells count="4">
    <mergeCell ref="A1:O1"/>
    <mergeCell ref="A3:O3"/>
    <mergeCell ref="A2:O2"/>
    <mergeCell ref="A4:N4"/>
  </mergeCells>
  <pageMargins left="0.70866141732283472" right="0.70866141732283472" top="0.74803149606299213" bottom="0.74803149606299213" header="0.31496062992125984" footer="0.31496062992125984"/>
  <pageSetup paperSize="119" scale="36" orientation="landscape" r:id="rId1"/>
  <drawing r:id="rId2"/>
  <tableParts count="1">
    <tablePart r:id="rId3"/>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Hoja67">
    <tabColor theme="9" tint="-0.499984740745262"/>
    <pageSetUpPr fitToPage="1"/>
  </sheetPr>
  <dimension ref="N27"/>
  <sheetViews>
    <sheetView showGridLines="0" view="pageBreakPreview" zoomScaleNormal="100" zoomScaleSheetLayoutView="100" workbookViewId="0">
      <selection activeCell="R32" sqref="R32"/>
    </sheetView>
  </sheetViews>
  <sheetFormatPr defaultColWidth="11.42578125" defaultRowHeight="14.25"/>
  <cols>
    <col min="1" max="6" width="11.42578125" style="254"/>
    <col min="7" max="7" width="8.85546875" style="254" customWidth="1"/>
    <col min="8" max="16384" width="11.42578125" style="254"/>
  </cols>
  <sheetData>
    <row r="27" spans="14:14">
      <c r="N27" s="254" t="s">
        <v>1</v>
      </c>
    </row>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Hoja68">
    <tabColor theme="9" tint="-0.249977111117893"/>
    <pageSetUpPr fitToPage="1"/>
  </sheetPr>
  <dimension ref="A7:M48"/>
  <sheetViews>
    <sheetView showGridLines="0" view="pageBreakPreview" zoomScale="70" zoomScaleNormal="100" zoomScaleSheetLayoutView="70" workbookViewId="0">
      <selection activeCell="P46" sqref="P46"/>
    </sheetView>
  </sheetViews>
  <sheetFormatPr defaultColWidth="11.42578125" defaultRowHeight="14.25"/>
  <cols>
    <col min="1" max="6" width="11.42578125" style="254"/>
    <col min="7" max="7" width="13.42578125" style="254" customWidth="1"/>
    <col min="8" max="8" width="15" style="254" customWidth="1"/>
    <col min="9" max="9" width="22.28515625" style="254" customWidth="1"/>
    <col min="10" max="10" width="11.42578125" style="254"/>
    <col min="11" max="11" width="31.7109375" style="254" customWidth="1"/>
    <col min="12" max="12" width="25.140625" style="254" customWidth="1"/>
    <col min="13" max="16384" width="11.42578125" style="254"/>
  </cols>
  <sheetData>
    <row r="7" spans="1:13">
      <c r="A7" s="1439" t="s">
        <v>462</v>
      </c>
      <c r="B7" s="1440"/>
      <c r="C7" s="1440"/>
      <c r="D7" s="1440"/>
      <c r="E7" s="1440"/>
      <c r="F7" s="1440"/>
      <c r="G7" s="1440"/>
      <c r="H7" s="1440"/>
      <c r="I7" s="1440"/>
      <c r="J7" s="1440"/>
      <c r="K7" s="1440"/>
      <c r="L7" s="1440"/>
      <c r="M7" s="1440"/>
    </row>
    <row r="8" spans="1:13">
      <c r="A8" s="1440"/>
      <c r="B8" s="1440"/>
      <c r="C8" s="1440"/>
      <c r="D8" s="1440"/>
      <c r="E8" s="1440"/>
      <c r="F8" s="1440"/>
      <c r="G8" s="1440"/>
      <c r="H8" s="1440"/>
      <c r="I8" s="1440"/>
      <c r="J8" s="1440"/>
      <c r="K8" s="1440"/>
      <c r="L8" s="1440"/>
      <c r="M8" s="1440"/>
    </row>
    <row r="9" spans="1:13">
      <c r="A9" s="1440"/>
      <c r="B9" s="1440"/>
      <c r="C9" s="1440"/>
      <c r="D9" s="1440"/>
      <c r="E9" s="1440"/>
      <c r="F9" s="1440"/>
      <c r="G9" s="1440"/>
      <c r="H9" s="1440"/>
      <c r="I9" s="1440"/>
      <c r="J9" s="1440"/>
      <c r="K9" s="1440"/>
      <c r="L9" s="1440"/>
      <c r="M9" s="1440"/>
    </row>
    <row r="10" spans="1:13">
      <c r="A10" s="1440"/>
      <c r="B10" s="1440"/>
      <c r="C10" s="1440"/>
      <c r="D10" s="1440"/>
      <c r="E10" s="1440"/>
      <c r="F10" s="1440"/>
      <c r="G10" s="1440"/>
      <c r="H10" s="1440"/>
      <c r="I10" s="1440"/>
      <c r="J10" s="1440"/>
      <c r="K10" s="1440"/>
      <c r="L10" s="1440"/>
      <c r="M10" s="1440"/>
    </row>
    <row r="11" spans="1:13">
      <c r="A11" s="1440"/>
      <c r="B11" s="1440"/>
      <c r="C11" s="1440"/>
      <c r="D11" s="1440"/>
      <c r="E11" s="1440"/>
      <c r="F11" s="1440"/>
      <c r="G11" s="1440"/>
      <c r="H11" s="1440"/>
      <c r="I11" s="1440"/>
      <c r="J11" s="1440"/>
      <c r="K11" s="1440"/>
      <c r="L11" s="1440"/>
      <c r="M11" s="1440"/>
    </row>
    <row r="12" spans="1:13">
      <c r="A12" s="1440"/>
      <c r="B12" s="1440"/>
      <c r="C12" s="1440"/>
      <c r="D12" s="1440"/>
      <c r="E12" s="1440"/>
      <c r="F12" s="1440"/>
      <c r="G12" s="1440"/>
      <c r="H12" s="1440"/>
      <c r="I12" s="1440"/>
      <c r="J12" s="1440"/>
      <c r="K12" s="1440"/>
      <c r="L12" s="1440"/>
      <c r="M12" s="1440"/>
    </row>
    <row r="13" spans="1:13">
      <c r="A13" s="1440"/>
      <c r="B13" s="1440"/>
      <c r="C13" s="1440"/>
      <c r="D13" s="1440"/>
      <c r="E13" s="1440"/>
      <c r="F13" s="1440"/>
      <c r="G13" s="1440"/>
      <c r="H13" s="1440"/>
      <c r="I13" s="1440"/>
      <c r="J13" s="1440"/>
      <c r="K13" s="1440"/>
      <c r="L13" s="1440"/>
      <c r="M13" s="1440"/>
    </row>
    <row r="14" spans="1:13">
      <c r="A14" s="1440"/>
      <c r="B14" s="1440"/>
      <c r="C14" s="1440"/>
      <c r="D14" s="1440"/>
      <c r="E14" s="1440"/>
      <c r="F14" s="1440"/>
      <c r="G14" s="1440"/>
      <c r="H14" s="1440"/>
      <c r="I14" s="1440"/>
      <c r="J14" s="1440"/>
      <c r="K14" s="1440"/>
      <c r="L14" s="1440"/>
      <c r="M14" s="1440"/>
    </row>
    <row r="15" spans="1:13">
      <c r="A15" s="1440"/>
      <c r="B15" s="1440"/>
      <c r="C15" s="1440"/>
      <c r="D15" s="1440"/>
      <c r="E15" s="1440"/>
      <c r="F15" s="1440"/>
      <c r="G15" s="1440"/>
      <c r="H15" s="1440"/>
      <c r="I15" s="1440"/>
      <c r="J15" s="1440"/>
      <c r="K15" s="1440"/>
      <c r="L15" s="1440"/>
      <c r="M15" s="1440"/>
    </row>
    <row r="16" spans="1:13">
      <c r="A16" s="1440"/>
      <c r="B16" s="1440"/>
      <c r="C16" s="1440"/>
      <c r="D16" s="1440"/>
      <c r="E16" s="1440"/>
      <c r="F16" s="1440"/>
      <c r="G16" s="1440"/>
      <c r="H16" s="1440"/>
      <c r="I16" s="1440"/>
      <c r="J16" s="1440"/>
      <c r="K16" s="1440"/>
      <c r="L16" s="1440"/>
      <c r="M16" s="1440"/>
    </row>
    <row r="17" spans="1:13">
      <c r="A17" s="1440"/>
      <c r="B17" s="1440"/>
      <c r="C17" s="1440"/>
      <c r="D17" s="1440"/>
      <c r="E17" s="1440"/>
      <c r="F17" s="1440"/>
      <c r="G17" s="1440"/>
      <c r="H17" s="1440"/>
      <c r="I17" s="1440"/>
      <c r="J17" s="1440"/>
      <c r="K17" s="1440"/>
      <c r="L17" s="1440"/>
      <c r="M17" s="1440"/>
    </row>
    <row r="18" spans="1:13">
      <c r="A18" s="1440"/>
      <c r="B18" s="1440"/>
      <c r="C18" s="1440"/>
      <c r="D18" s="1440"/>
      <c r="E18" s="1440"/>
      <c r="F18" s="1440"/>
      <c r="G18" s="1440"/>
      <c r="H18" s="1440"/>
      <c r="I18" s="1440"/>
      <c r="J18" s="1440"/>
      <c r="K18" s="1440"/>
      <c r="L18" s="1440"/>
      <c r="M18" s="1440"/>
    </row>
    <row r="19" spans="1:13">
      <c r="A19" s="1440"/>
      <c r="B19" s="1440"/>
      <c r="C19" s="1440"/>
      <c r="D19" s="1440"/>
      <c r="E19" s="1440"/>
      <c r="F19" s="1440"/>
      <c r="G19" s="1440"/>
      <c r="H19" s="1440"/>
      <c r="I19" s="1440"/>
      <c r="J19" s="1440"/>
      <c r="K19" s="1440"/>
      <c r="L19" s="1440"/>
      <c r="M19" s="1440"/>
    </row>
    <row r="20" spans="1:13">
      <c r="A20" s="1440"/>
      <c r="B20" s="1440"/>
      <c r="C20" s="1440"/>
      <c r="D20" s="1440"/>
      <c r="E20" s="1440"/>
      <c r="F20" s="1440"/>
      <c r="G20" s="1440"/>
      <c r="H20" s="1440"/>
      <c r="I20" s="1440"/>
      <c r="J20" s="1440"/>
      <c r="K20" s="1440"/>
      <c r="L20" s="1440"/>
      <c r="M20" s="1440"/>
    </row>
    <row r="21" spans="1:13">
      <c r="A21" s="1440"/>
      <c r="B21" s="1440"/>
      <c r="C21" s="1440"/>
      <c r="D21" s="1440"/>
      <c r="E21" s="1440"/>
      <c r="F21" s="1440"/>
      <c r="G21" s="1440"/>
      <c r="H21" s="1440"/>
      <c r="I21" s="1440"/>
      <c r="J21" s="1440"/>
      <c r="K21" s="1440"/>
      <c r="L21" s="1440"/>
      <c r="M21" s="1440"/>
    </row>
    <row r="22" spans="1:13">
      <c r="A22" s="1440"/>
      <c r="B22" s="1440"/>
      <c r="C22" s="1440"/>
      <c r="D22" s="1440"/>
      <c r="E22" s="1440"/>
      <c r="F22" s="1440"/>
      <c r="G22" s="1440"/>
      <c r="H22" s="1440"/>
      <c r="I22" s="1440"/>
      <c r="J22" s="1440"/>
      <c r="K22" s="1440"/>
      <c r="L22" s="1440"/>
      <c r="M22" s="1440"/>
    </row>
    <row r="23" spans="1:13">
      <c r="A23" s="1440"/>
      <c r="B23" s="1440"/>
      <c r="C23" s="1440"/>
      <c r="D23" s="1440"/>
      <c r="E23" s="1440"/>
      <c r="F23" s="1440"/>
      <c r="G23" s="1440"/>
      <c r="H23" s="1440"/>
      <c r="I23" s="1440"/>
      <c r="J23" s="1440"/>
      <c r="K23" s="1440"/>
      <c r="L23" s="1440"/>
      <c r="M23" s="1440"/>
    </row>
    <row r="24" spans="1:13">
      <c r="A24" s="1440"/>
      <c r="B24" s="1440"/>
      <c r="C24" s="1440"/>
      <c r="D24" s="1440"/>
      <c r="E24" s="1440"/>
      <c r="F24" s="1440"/>
      <c r="G24" s="1440"/>
      <c r="H24" s="1440"/>
      <c r="I24" s="1440"/>
      <c r="J24" s="1440"/>
      <c r="K24" s="1440"/>
      <c r="L24" s="1440"/>
      <c r="M24" s="1440"/>
    </row>
    <row r="25" spans="1:13">
      <c r="A25" s="1440"/>
      <c r="B25" s="1440"/>
      <c r="C25" s="1440"/>
      <c r="D25" s="1440"/>
      <c r="E25" s="1440"/>
      <c r="F25" s="1440"/>
      <c r="G25" s="1440"/>
      <c r="H25" s="1440"/>
      <c r="I25" s="1440"/>
      <c r="J25" s="1440"/>
      <c r="K25" s="1440"/>
      <c r="L25" s="1440"/>
      <c r="M25" s="1440"/>
    </row>
    <row r="26" spans="1:13">
      <c r="A26" s="1440"/>
      <c r="B26" s="1440"/>
      <c r="C26" s="1440"/>
      <c r="D26" s="1440"/>
      <c r="E26" s="1440"/>
      <c r="F26" s="1440"/>
      <c r="G26" s="1440"/>
      <c r="H26" s="1440"/>
      <c r="I26" s="1440"/>
      <c r="J26" s="1440"/>
      <c r="K26" s="1440"/>
      <c r="L26" s="1440"/>
      <c r="M26" s="1440"/>
    </row>
    <row r="27" spans="1:13">
      <c r="A27" s="1440"/>
      <c r="B27" s="1440"/>
      <c r="C27" s="1440"/>
      <c r="D27" s="1440"/>
      <c r="E27" s="1440"/>
      <c r="F27" s="1440"/>
      <c r="G27" s="1440"/>
      <c r="H27" s="1440"/>
      <c r="I27" s="1440"/>
      <c r="J27" s="1440"/>
      <c r="K27" s="1440"/>
      <c r="L27" s="1440"/>
      <c r="M27" s="1440"/>
    </row>
    <row r="28" spans="1:13">
      <c r="A28" s="1440"/>
      <c r="B28" s="1440"/>
      <c r="C28" s="1440"/>
      <c r="D28" s="1440"/>
      <c r="E28" s="1440"/>
      <c r="F28" s="1440"/>
      <c r="G28" s="1440"/>
      <c r="H28" s="1440"/>
      <c r="I28" s="1440"/>
      <c r="J28" s="1440"/>
      <c r="K28" s="1440"/>
      <c r="L28" s="1440"/>
      <c r="M28" s="1440"/>
    </row>
    <row r="29" spans="1:13">
      <c r="A29" s="1440"/>
      <c r="B29" s="1440"/>
      <c r="C29" s="1440"/>
      <c r="D29" s="1440"/>
      <c r="E29" s="1440"/>
      <c r="F29" s="1440"/>
      <c r="G29" s="1440"/>
      <c r="H29" s="1440"/>
      <c r="I29" s="1440"/>
      <c r="J29" s="1440"/>
      <c r="K29" s="1440"/>
      <c r="L29" s="1440"/>
      <c r="M29" s="1440"/>
    </row>
    <row r="30" spans="1:13">
      <c r="A30" s="1440"/>
      <c r="B30" s="1440"/>
      <c r="C30" s="1440"/>
      <c r="D30" s="1440"/>
      <c r="E30" s="1440"/>
      <c r="F30" s="1440"/>
      <c r="G30" s="1440"/>
      <c r="H30" s="1440"/>
      <c r="I30" s="1440"/>
      <c r="J30" s="1440"/>
      <c r="K30" s="1440"/>
      <c r="L30" s="1440"/>
      <c r="M30" s="1440"/>
    </row>
    <row r="31" spans="1:13">
      <c r="A31" s="1440"/>
      <c r="B31" s="1440"/>
      <c r="C31" s="1440"/>
      <c r="D31" s="1440"/>
      <c r="E31" s="1440"/>
      <c r="F31" s="1440"/>
      <c r="G31" s="1440"/>
      <c r="H31" s="1440"/>
      <c r="I31" s="1440"/>
      <c r="J31" s="1440"/>
      <c r="K31" s="1440"/>
      <c r="L31" s="1440"/>
      <c r="M31" s="1440"/>
    </row>
    <row r="32" spans="1:13">
      <c r="A32" s="1440"/>
      <c r="B32" s="1440"/>
      <c r="C32" s="1440"/>
      <c r="D32" s="1440"/>
      <c r="E32" s="1440"/>
      <c r="F32" s="1440"/>
      <c r="G32" s="1440"/>
      <c r="H32" s="1440"/>
      <c r="I32" s="1440"/>
      <c r="J32" s="1440"/>
      <c r="K32" s="1440"/>
      <c r="L32" s="1440"/>
      <c r="M32" s="1440"/>
    </row>
    <row r="33" spans="1:13">
      <c r="A33" s="1440"/>
      <c r="B33" s="1440"/>
      <c r="C33" s="1440"/>
      <c r="D33" s="1440"/>
      <c r="E33" s="1440"/>
      <c r="F33" s="1440"/>
      <c r="G33" s="1440"/>
      <c r="H33" s="1440"/>
      <c r="I33" s="1440"/>
      <c r="J33" s="1440"/>
      <c r="K33" s="1440"/>
      <c r="L33" s="1440"/>
      <c r="M33" s="1440"/>
    </row>
    <row r="34" spans="1:13">
      <c r="A34" s="1440"/>
      <c r="B34" s="1440"/>
      <c r="C34" s="1440"/>
      <c r="D34" s="1440"/>
      <c r="E34" s="1440"/>
      <c r="F34" s="1440"/>
      <c r="G34" s="1440"/>
      <c r="H34" s="1440"/>
      <c r="I34" s="1440"/>
      <c r="J34" s="1440"/>
      <c r="K34" s="1440"/>
      <c r="L34" s="1440"/>
      <c r="M34" s="1440"/>
    </row>
    <row r="35" spans="1:13">
      <c r="A35" s="1440"/>
      <c r="B35" s="1440"/>
      <c r="C35" s="1440"/>
      <c r="D35" s="1440"/>
      <c r="E35" s="1440"/>
      <c r="F35" s="1440"/>
      <c r="G35" s="1440"/>
      <c r="H35" s="1440"/>
      <c r="I35" s="1440"/>
      <c r="J35" s="1440"/>
      <c r="K35" s="1440"/>
      <c r="L35" s="1440"/>
      <c r="M35" s="1440"/>
    </row>
    <row r="36" spans="1:13">
      <c r="A36" s="1440"/>
      <c r="B36" s="1440"/>
      <c r="C36" s="1440"/>
      <c r="D36" s="1440"/>
      <c r="E36" s="1440"/>
      <c r="F36" s="1440"/>
      <c r="G36" s="1440"/>
      <c r="H36" s="1440"/>
      <c r="I36" s="1440"/>
      <c r="J36" s="1440"/>
      <c r="K36" s="1440"/>
      <c r="L36" s="1440"/>
      <c r="M36" s="1440"/>
    </row>
    <row r="37" spans="1:13" ht="41.25" customHeight="1">
      <c r="A37" s="1440"/>
      <c r="B37" s="1440"/>
      <c r="C37" s="1440"/>
      <c r="D37" s="1440"/>
      <c r="E37" s="1440"/>
      <c r="F37" s="1440"/>
      <c r="G37" s="1440"/>
      <c r="H37" s="1440"/>
      <c r="I37" s="1440"/>
      <c r="J37" s="1440"/>
      <c r="K37" s="1440"/>
      <c r="L37" s="1440"/>
      <c r="M37" s="1440"/>
    </row>
    <row r="38" spans="1:13">
      <c r="A38" s="1440"/>
      <c r="B38" s="1440"/>
      <c r="C38" s="1440"/>
      <c r="D38" s="1440"/>
      <c r="E38" s="1440"/>
      <c r="F38" s="1440"/>
      <c r="G38" s="1440"/>
      <c r="H38" s="1440"/>
      <c r="I38" s="1440"/>
      <c r="J38" s="1440"/>
      <c r="K38" s="1440"/>
      <c r="L38" s="1440"/>
      <c r="M38" s="1440"/>
    </row>
    <row r="39" spans="1:13">
      <c r="A39" s="1440"/>
      <c r="B39" s="1440"/>
      <c r="C39" s="1440"/>
      <c r="D39" s="1440"/>
      <c r="E39" s="1440"/>
      <c r="F39" s="1440"/>
      <c r="G39" s="1440"/>
      <c r="H39" s="1440"/>
      <c r="I39" s="1440"/>
      <c r="J39" s="1440"/>
      <c r="K39" s="1440"/>
      <c r="L39" s="1440"/>
      <c r="M39" s="1440"/>
    </row>
    <row r="40" spans="1:13">
      <c r="A40" s="1440"/>
      <c r="B40" s="1440"/>
      <c r="C40" s="1440"/>
      <c r="D40" s="1440"/>
      <c r="E40" s="1440"/>
      <c r="F40" s="1440"/>
      <c r="G40" s="1440"/>
      <c r="H40" s="1440"/>
      <c r="I40" s="1440"/>
      <c r="J40" s="1440"/>
      <c r="K40" s="1440"/>
      <c r="L40" s="1440"/>
      <c r="M40" s="1440"/>
    </row>
    <row r="41" spans="1:13">
      <c r="A41" s="1440"/>
      <c r="B41" s="1440"/>
      <c r="C41" s="1440"/>
      <c r="D41" s="1440"/>
      <c r="E41" s="1440"/>
      <c r="F41" s="1440"/>
      <c r="G41" s="1440"/>
      <c r="H41" s="1440"/>
      <c r="I41" s="1440"/>
      <c r="J41" s="1440"/>
      <c r="K41" s="1440"/>
      <c r="L41" s="1440"/>
      <c r="M41" s="1440"/>
    </row>
    <row r="42" spans="1:13">
      <c r="A42" s="1440"/>
      <c r="B42" s="1440"/>
      <c r="C42" s="1440"/>
      <c r="D42" s="1440"/>
      <c r="E42" s="1440"/>
      <c r="F42" s="1440"/>
      <c r="G42" s="1440"/>
      <c r="H42" s="1440"/>
      <c r="I42" s="1440"/>
      <c r="J42" s="1440"/>
      <c r="K42" s="1440"/>
      <c r="L42" s="1440"/>
      <c r="M42" s="1440"/>
    </row>
    <row r="43" spans="1:13">
      <c r="A43" s="1440"/>
      <c r="B43" s="1440"/>
      <c r="C43" s="1440"/>
      <c r="D43" s="1440"/>
      <c r="E43" s="1440"/>
      <c r="F43" s="1440"/>
      <c r="G43" s="1440"/>
      <c r="H43" s="1440"/>
      <c r="I43" s="1440"/>
      <c r="J43" s="1440"/>
      <c r="K43" s="1440"/>
      <c r="L43" s="1440"/>
      <c r="M43" s="1440"/>
    </row>
    <row r="44" spans="1:13" ht="60" customHeight="1">
      <c r="A44" s="1440"/>
      <c r="B44" s="1440"/>
      <c r="C44" s="1440"/>
      <c r="D44" s="1440"/>
      <c r="E44" s="1440"/>
      <c r="F44" s="1440"/>
      <c r="G44" s="1440"/>
      <c r="H44" s="1440"/>
      <c r="I44" s="1440"/>
      <c r="J44" s="1440"/>
      <c r="K44" s="1440"/>
      <c r="L44" s="1440"/>
      <c r="M44" s="1440"/>
    </row>
    <row r="45" spans="1:13">
      <c r="A45" s="1440"/>
      <c r="B45" s="1440"/>
      <c r="C45" s="1440"/>
      <c r="D45" s="1440"/>
      <c r="E45" s="1440"/>
      <c r="F45" s="1440"/>
      <c r="G45" s="1440"/>
      <c r="H45" s="1440"/>
      <c r="I45" s="1440"/>
      <c r="J45" s="1440"/>
      <c r="K45" s="1440"/>
      <c r="L45" s="1440"/>
      <c r="M45" s="1440"/>
    </row>
    <row r="46" spans="1:13">
      <c r="A46" s="1440"/>
      <c r="B46" s="1440"/>
      <c r="C46" s="1440"/>
      <c r="D46" s="1440"/>
      <c r="E46" s="1440"/>
      <c r="F46" s="1440"/>
      <c r="G46" s="1440"/>
      <c r="H46" s="1440"/>
      <c r="I46" s="1440"/>
      <c r="J46" s="1440"/>
      <c r="K46" s="1440"/>
      <c r="L46" s="1440"/>
      <c r="M46" s="1440"/>
    </row>
    <row r="47" spans="1:13" ht="73.5" customHeight="1">
      <c r="A47" s="1440"/>
      <c r="B47" s="1440"/>
      <c r="C47" s="1440"/>
      <c r="D47" s="1440"/>
      <c r="E47" s="1440"/>
      <c r="F47" s="1440"/>
      <c r="G47" s="1440"/>
      <c r="H47" s="1440"/>
      <c r="I47" s="1440"/>
      <c r="J47" s="1440"/>
      <c r="K47" s="1440"/>
      <c r="L47" s="1440"/>
      <c r="M47" s="1440"/>
    </row>
    <row r="48" spans="1:13" ht="73.5" customHeight="1">
      <c r="A48" s="1440"/>
      <c r="B48" s="1440"/>
      <c r="C48" s="1440"/>
      <c r="D48" s="1440"/>
      <c r="E48" s="1440"/>
      <c r="F48" s="1440"/>
      <c r="G48" s="1440"/>
      <c r="H48" s="1440"/>
      <c r="I48" s="1440"/>
      <c r="J48" s="1440"/>
      <c r="K48" s="1440"/>
      <c r="L48" s="1440"/>
      <c r="M48" s="1440"/>
    </row>
  </sheetData>
  <mergeCells count="1">
    <mergeCell ref="A7:M48"/>
  </mergeCells>
  <pageMargins left="0.70866141732283472" right="0.70866141732283472" top="0.74803149606299213" bottom="0.74803149606299213" header="0.31496062992125984" footer="0.31496062992125984"/>
  <pageSetup paperSize="119" scale="58"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56">
    <tabColor rgb="FFFFFF00"/>
    <pageSetUpPr fitToPage="1"/>
  </sheetPr>
  <dimension ref="A1:L49"/>
  <sheetViews>
    <sheetView showGridLines="0" view="pageBreakPreview" zoomScale="40" zoomScaleNormal="100" zoomScaleSheetLayoutView="40" zoomScalePageLayoutView="62" workbookViewId="0">
      <selection activeCell="S40" sqref="S40"/>
    </sheetView>
  </sheetViews>
  <sheetFormatPr defaultColWidth="11.42578125" defaultRowHeight="14.25"/>
  <cols>
    <col min="1" max="1" width="18.42578125" style="254" customWidth="1"/>
    <col min="2" max="2" width="42.5703125" style="254" customWidth="1"/>
    <col min="3" max="3" width="30.140625" style="254" customWidth="1"/>
    <col min="4" max="4" width="42.5703125" style="254" customWidth="1"/>
    <col min="5" max="5" width="9.85546875" style="254" customWidth="1"/>
    <col min="6" max="6" width="18.7109375" style="254" customWidth="1"/>
    <col min="7" max="9" width="42.5703125" style="254" customWidth="1"/>
    <col min="10" max="10" width="55.85546875" style="254" customWidth="1"/>
    <col min="11" max="11" width="64.7109375" style="254" customWidth="1"/>
    <col min="12" max="12" width="26.140625" style="254" customWidth="1"/>
    <col min="13" max="16384" width="11.42578125" style="254"/>
  </cols>
  <sheetData>
    <row r="1" spans="1:12" ht="90.75" customHeight="1">
      <c r="A1" s="1330"/>
      <c r="B1" s="1330"/>
      <c r="C1" s="1330"/>
      <c r="D1" s="1330"/>
      <c r="E1" s="1330"/>
      <c r="F1" s="1330"/>
      <c r="G1" s="1330"/>
      <c r="H1" s="1330"/>
      <c r="I1" s="1330"/>
      <c r="J1" s="1330"/>
      <c r="K1" s="1330"/>
      <c r="L1" s="1330"/>
    </row>
    <row r="2" spans="1:12" ht="52.5" customHeight="1">
      <c r="B2" s="371"/>
      <c r="C2" s="371"/>
      <c r="D2" s="371"/>
      <c r="E2" s="371"/>
      <c r="F2" s="371"/>
      <c r="G2" s="371"/>
      <c r="H2" s="371"/>
      <c r="I2" s="371"/>
      <c r="J2" s="371"/>
      <c r="K2" s="371"/>
      <c r="L2" s="371"/>
    </row>
    <row r="3" spans="1:12" ht="30.75" customHeight="1">
      <c r="A3" s="1331" t="s">
        <v>172</v>
      </c>
      <c r="B3" s="1331"/>
      <c r="C3" s="1331"/>
      <c r="D3" s="1331"/>
      <c r="E3" s="1331"/>
      <c r="F3" s="1331"/>
      <c r="G3" s="1331"/>
      <c r="H3" s="1331"/>
      <c r="I3" s="1331"/>
      <c r="J3" s="1331"/>
      <c r="K3" s="1331"/>
      <c r="L3" s="1331"/>
    </row>
    <row r="4" spans="1:12" ht="23.25" customHeight="1">
      <c r="A4" s="1331"/>
      <c r="B4" s="1331"/>
      <c r="C4" s="1331"/>
      <c r="D4" s="1331"/>
      <c r="E4" s="1331"/>
      <c r="F4" s="1331"/>
      <c r="G4" s="1331"/>
      <c r="H4" s="1331"/>
      <c r="I4" s="1331"/>
      <c r="J4" s="1331"/>
      <c r="K4" s="1331"/>
      <c r="L4" s="1331"/>
    </row>
    <row r="5" spans="1:12" s="372" customFormat="1" ht="25.5" customHeight="1">
      <c r="A5" s="1331"/>
      <c r="B5" s="1331"/>
      <c r="C5" s="1331"/>
      <c r="D5" s="1331"/>
      <c r="E5" s="1331"/>
      <c r="F5" s="1331"/>
      <c r="G5" s="1331"/>
      <c r="H5" s="1331"/>
      <c r="I5" s="1331"/>
      <c r="J5" s="1331"/>
      <c r="K5" s="1331"/>
      <c r="L5" s="1331"/>
    </row>
    <row r="6" spans="1:12" ht="25.5" customHeight="1">
      <c r="A6" s="1331"/>
      <c r="B6" s="1331"/>
      <c r="C6" s="1331"/>
      <c r="D6" s="1331"/>
      <c r="E6" s="1331"/>
      <c r="F6" s="1331"/>
      <c r="G6" s="1331"/>
      <c r="H6" s="1331"/>
      <c r="I6" s="1331"/>
      <c r="J6" s="1331"/>
      <c r="K6" s="1331"/>
      <c r="L6" s="1331"/>
    </row>
    <row r="7" spans="1:12" ht="25.5" customHeight="1">
      <c r="A7" s="1331"/>
      <c r="B7" s="1331"/>
      <c r="C7" s="1331"/>
      <c r="D7" s="1331"/>
      <c r="E7" s="1331"/>
      <c r="F7" s="1331"/>
      <c r="G7" s="1331"/>
      <c r="H7" s="1331"/>
      <c r="I7" s="1331"/>
      <c r="J7" s="1331"/>
      <c r="K7" s="1331"/>
      <c r="L7" s="1331"/>
    </row>
    <row r="8" spans="1:12" ht="25.5" customHeight="1">
      <c r="A8" s="1331"/>
      <c r="B8" s="1331"/>
      <c r="C8" s="1331"/>
      <c r="D8" s="1331"/>
      <c r="E8" s="1331"/>
      <c r="F8" s="1331"/>
      <c r="G8" s="1331"/>
      <c r="H8" s="1331"/>
      <c r="I8" s="1331"/>
      <c r="J8" s="1331"/>
      <c r="K8" s="1331"/>
      <c r="L8" s="1331"/>
    </row>
    <row r="9" spans="1:12" ht="25.5" customHeight="1">
      <c r="A9" s="1331"/>
      <c r="B9" s="1331"/>
      <c r="C9" s="1331"/>
      <c r="D9" s="1331"/>
      <c r="E9" s="1331"/>
      <c r="F9" s="1331"/>
      <c r="G9" s="1331"/>
      <c r="H9" s="1331"/>
      <c r="I9" s="1331"/>
      <c r="J9" s="1331"/>
      <c r="K9" s="1331"/>
      <c r="L9" s="1331"/>
    </row>
    <row r="10" spans="1:12" ht="25.5" customHeight="1">
      <c r="A10" s="1331"/>
      <c r="B10" s="1331"/>
      <c r="C10" s="1331"/>
      <c r="D10" s="1331"/>
      <c r="E10" s="1331"/>
      <c r="F10" s="1331"/>
      <c r="G10" s="1331"/>
      <c r="H10" s="1331"/>
      <c r="I10" s="1331"/>
      <c r="J10" s="1331"/>
      <c r="K10" s="1331"/>
      <c r="L10" s="1331"/>
    </row>
    <row r="11" spans="1:12" ht="25.5" customHeight="1">
      <c r="A11" s="1331"/>
      <c r="B11" s="1331"/>
      <c r="C11" s="1331"/>
      <c r="D11" s="1331"/>
      <c r="E11" s="1331"/>
      <c r="F11" s="1331"/>
      <c r="G11" s="1331"/>
      <c r="H11" s="1331"/>
      <c r="I11" s="1331"/>
      <c r="J11" s="1331"/>
      <c r="K11" s="1331"/>
      <c r="L11" s="1331"/>
    </row>
    <row r="12" spans="1:12" ht="23.25" customHeight="1">
      <c r="A12" s="1331"/>
      <c r="B12" s="1331"/>
      <c r="C12" s="1331"/>
      <c r="D12" s="1331"/>
      <c r="E12" s="1331"/>
      <c r="F12" s="1331"/>
      <c r="G12" s="1331"/>
      <c r="H12" s="1331"/>
      <c r="I12" s="1331"/>
      <c r="J12" s="1331"/>
      <c r="K12" s="1331"/>
      <c r="L12" s="1331"/>
    </row>
    <row r="13" spans="1:12" ht="25.5" customHeight="1">
      <c r="A13" s="1331"/>
      <c r="B13" s="1331"/>
      <c r="C13" s="1331"/>
      <c r="D13" s="1331"/>
      <c r="E13" s="1331"/>
      <c r="F13" s="1331"/>
      <c r="G13" s="1331"/>
      <c r="H13" s="1331"/>
      <c r="I13" s="1331"/>
      <c r="J13" s="1331"/>
      <c r="K13" s="1331"/>
      <c r="L13" s="1331"/>
    </row>
    <row r="14" spans="1:12" ht="25.5" customHeight="1">
      <c r="A14" s="1331"/>
      <c r="B14" s="1331"/>
      <c r="C14" s="1331"/>
      <c r="D14" s="1331"/>
      <c r="E14" s="1331"/>
      <c r="F14" s="1331"/>
      <c r="G14" s="1331"/>
      <c r="H14" s="1331"/>
      <c r="I14" s="1331"/>
      <c r="J14" s="1331"/>
      <c r="K14" s="1331"/>
      <c r="L14" s="1331"/>
    </row>
    <row r="15" spans="1:12" ht="25.5" customHeight="1">
      <c r="A15" s="1331"/>
      <c r="B15" s="1331"/>
      <c r="C15" s="1331"/>
      <c r="D15" s="1331"/>
      <c r="E15" s="1331"/>
      <c r="F15" s="1331"/>
      <c r="G15" s="1331"/>
      <c r="H15" s="1331"/>
      <c r="I15" s="1331"/>
      <c r="J15" s="1331"/>
      <c r="K15" s="1331"/>
      <c r="L15" s="1331"/>
    </row>
    <row r="16" spans="1:12" ht="25.5" customHeight="1">
      <c r="A16" s="1331"/>
      <c r="B16" s="1331"/>
      <c r="C16" s="1331"/>
      <c r="D16" s="1331"/>
      <c r="E16" s="1331"/>
      <c r="F16" s="1331"/>
      <c r="G16" s="1331"/>
      <c r="H16" s="1331"/>
      <c r="I16" s="1331"/>
      <c r="J16" s="1331"/>
      <c r="K16" s="1331"/>
      <c r="L16" s="1331"/>
    </row>
    <row r="17" spans="1:12" ht="25.5" customHeight="1">
      <c r="A17" s="1331"/>
      <c r="B17" s="1331"/>
      <c r="C17" s="1331"/>
      <c r="D17" s="1331"/>
      <c r="E17" s="1331"/>
      <c r="F17" s="1331"/>
      <c r="G17" s="1331"/>
      <c r="H17" s="1331"/>
      <c r="I17" s="1331"/>
      <c r="J17" s="1331"/>
      <c r="K17" s="1331"/>
      <c r="L17" s="1331"/>
    </row>
    <row r="18" spans="1:12" ht="25.5" customHeight="1">
      <c r="A18" s="1331"/>
      <c r="B18" s="1331"/>
      <c r="C18" s="1331"/>
      <c r="D18" s="1331"/>
      <c r="E18" s="1331"/>
      <c r="F18" s="1331"/>
      <c r="G18" s="1331"/>
      <c r="H18" s="1331"/>
      <c r="I18" s="1331"/>
      <c r="J18" s="1331"/>
      <c r="K18" s="1331"/>
      <c r="L18" s="1331"/>
    </row>
    <row r="19" spans="1:12" ht="25.5" customHeight="1">
      <c r="A19" s="1331"/>
      <c r="B19" s="1331"/>
      <c r="C19" s="1331"/>
      <c r="D19" s="1331"/>
      <c r="E19" s="1331"/>
      <c r="F19" s="1331"/>
      <c r="G19" s="1331"/>
      <c r="H19" s="1331"/>
      <c r="I19" s="1331"/>
      <c r="J19" s="1331"/>
      <c r="K19" s="1331"/>
      <c r="L19" s="1331"/>
    </row>
    <row r="20" spans="1:12" ht="25.5" customHeight="1">
      <c r="A20" s="1331"/>
      <c r="B20" s="1331"/>
      <c r="C20" s="1331"/>
      <c r="D20" s="1331"/>
      <c r="E20" s="1331"/>
      <c r="F20" s="1331"/>
      <c r="G20" s="1331"/>
      <c r="H20" s="1331"/>
      <c r="I20" s="1331"/>
      <c r="J20" s="1331"/>
      <c r="K20" s="1331"/>
      <c r="L20" s="1331"/>
    </row>
    <row r="21" spans="1:12" ht="25.5" customHeight="1">
      <c r="A21" s="1331"/>
      <c r="B21" s="1331"/>
      <c r="C21" s="1331"/>
      <c r="D21" s="1331"/>
      <c r="E21" s="1331"/>
      <c r="F21" s="1331"/>
      <c r="G21" s="1331"/>
      <c r="H21" s="1331"/>
      <c r="I21" s="1331"/>
      <c r="J21" s="1331"/>
      <c r="K21" s="1331"/>
      <c r="L21" s="1331"/>
    </row>
    <row r="22" spans="1:12" ht="25.5" customHeight="1">
      <c r="A22" s="1331"/>
      <c r="B22" s="1331"/>
      <c r="C22" s="1331"/>
      <c r="D22" s="1331"/>
      <c r="E22" s="1331"/>
      <c r="F22" s="1331"/>
      <c r="G22" s="1331"/>
      <c r="H22" s="1331"/>
      <c r="I22" s="1331"/>
      <c r="J22" s="1331"/>
      <c r="K22" s="1331"/>
      <c r="L22" s="1331"/>
    </row>
    <row r="23" spans="1:12" ht="25.5" customHeight="1">
      <c r="A23" s="1331"/>
      <c r="B23" s="1331"/>
      <c r="C23" s="1331"/>
      <c r="D23" s="1331"/>
      <c r="E23" s="1331"/>
      <c r="F23" s="1331"/>
      <c r="G23" s="1331"/>
      <c r="H23" s="1331"/>
      <c r="I23" s="1331"/>
      <c r="J23" s="1331"/>
      <c r="K23" s="1331"/>
      <c r="L23" s="1331"/>
    </row>
    <row r="24" spans="1:12" ht="25.5" customHeight="1">
      <c r="A24" s="1331"/>
      <c r="B24" s="1331"/>
      <c r="C24" s="1331"/>
      <c r="D24" s="1331"/>
      <c r="E24" s="1331"/>
      <c r="F24" s="1331"/>
      <c r="G24" s="1331"/>
      <c r="H24" s="1331"/>
      <c r="I24" s="1331"/>
      <c r="J24" s="1331"/>
      <c r="K24" s="1331"/>
      <c r="L24" s="1331"/>
    </row>
    <row r="25" spans="1:12" ht="25.5" customHeight="1">
      <c r="A25" s="1331"/>
      <c r="B25" s="1331"/>
      <c r="C25" s="1331"/>
      <c r="D25" s="1331"/>
      <c r="E25" s="1331"/>
      <c r="F25" s="1331"/>
      <c r="G25" s="1331"/>
      <c r="H25" s="1331"/>
      <c r="I25" s="1331"/>
      <c r="J25" s="1331"/>
      <c r="K25" s="1331"/>
      <c r="L25" s="1331"/>
    </row>
    <row r="26" spans="1:12" ht="25.5" customHeight="1">
      <c r="A26" s="1331"/>
      <c r="B26" s="1331"/>
      <c r="C26" s="1331"/>
      <c r="D26" s="1331"/>
      <c r="E26" s="1331"/>
      <c r="F26" s="1331"/>
      <c r="G26" s="1331"/>
      <c r="H26" s="1331"/>
      <c r="I26" s="1331"/>
      <c r="J26" s="1331"/>
      <c r="K26" s="1331"/>
      <c r="L26" s="1331"/>
    </row>
    <row r="27" spans="1:12" ht="25.5" customHeight="1">
      <c r="A27" s="1331"/>
      <c r="B27" s="1331"/>
      <c r="C27" s="1331"/>
      <c r="D27" s="1331"/>
      <c r="E27" s="1331"/>
      <c r="F27" s="1331"/>
      <c r="G27" s="1331"/>
      <c r="H27" s="1331"/>
      <c r="I27" s="1331"/>
      <c r="J27" s="1331"/>
      <c r="K27" s="1331"/>
      <c r="L27" s="1331"/>
    </row>
    <row r="28" spans="1:12" ht="25.5" customHeight="1">
      <c r="A28" s="1331"/>
      <c r="B28" s="1331"/>
      <c r="C28" s="1331"/>
      <c r="D28" s="1331"/>
      <c r="E28" s="1331"/>
      <c r="F28" s="1331"/>
      <c r="G28" s="1331"/>
      <c r="H28" s="1331"/>
      <c r="I28" s="1331"/>
      <c r="J28" s="1331"/>
      <c r="K28" s="1331"/>
      <c r="L28" s="1331"/>
    </row>
    <row r="29" spans="1:12" ht="25.5" customHeight="1">
      <c r="A29" s="1331"/>
      <c r="B29" s="1331"/>
      <c r="C29" s="1331"/>
      <c r="D29" s="1331"/>
      <c r="E29" s="1331"/>
      <c r="F29" s="1331"/>
      <c r="G29" s="1331"/>
      <c r="H29" s="1331"/>
      <c r="I29" s="1331"/>
      <c r="J29" s="1331"/>
      <c r="K29" s="1331"/>
      <c r="L29" s="1331"/>
    </row>
    <row r="30" spans="1:12" ht="25.5" customHeight="1">
      <c r="A30" s="1331"/>
      <c r="B30" s="1331"/>
      <c r="C30" s="1331"/>
      <c r="D30" s="1331"/>
      <c r="E30" s="1331"/>
      <c r="F30" s="1331"/>
      <c r="G30" s="1331"/>
      <c r="H30" s="1331"/>
      <c r="I30" s="1331"/>
      <c r="J30" s="1331"/>
      <c r="K30" s="1331"/>
      <c r="L30" s="1331"/>
    </row>
    <row r="31" spans="1:12" ht="25.5" customHeight="1">
      <c r="A31" s="1331"/>
      <c r="B31" s="1331"/>
      <c r="C31" s="1331"/>
      <c r="D31" s="1331"/>
      <c r="E31" s="1331"/>
      <c r="F31" s="1331"/>
      <c r="G31" s="1331"/>
      <c r="H31" s="1331"/>
      <c r="I31" s="1331"/>
      <c r="J31" s="1331"/>
      <c r="K31" s="1331"/>
      <c r="L31" s="1331"/>
    </row>
    <row r="32" spans="1:12" ht="25.5" customHeight="1">
      <c r="A32" s="1331"/>
      <c r="B32" s="1331"/>
      <c r="C32" s="1331"/>
      <c r="D32" s="1331"/>
      <c r="E32" s="1331"/>
      <c r="F32" s="1331"/>
      <c r="G32" s="1331"/>
      <c r="H32" s="1331"/>
      <c r="I32" s="1331"/>
      <c r="J32" s="1331"/>
      <c r="K32" s="1331"/>
      <c r="L32" s="1331"/>
    </row>
    <row r="33" spans="1:12" ht="25.5" customHeight="1">
      <c r="A33" s="1331"/>
      <c r="B33" s="1331"/>
      <c r="C33" s="1331"/>
      <c r="D33" s="1331"/>
      <c r="E33" s="1331"/>
      <c r="F33" s="1331"/>
      <c r="G33" s="1331"/>
      <c r="H33" s="1331"/>
      <c r="I33" s="1331"/>
      <c r="J33" s="1331"/>
      <c r="K33" s="1331"/>
      <c r="L33" s="1331"/>
    </row>
    <row r="34" spans="1:12" ht="25.5" customHeight="1">
      <c r="A34" s="1331"/>
      <c r="B34" s="1331"/>
      <c r="C34" s="1331"/>
      <c r="D34" s="1331"/>
      <c r="E34" s="1331"/>
      <c r="F34" s="1331"/>
      <c r="G34" s="1331"/>
      <c r="H34" s="1331"/>
      <c r="I34" s="1331"/>
      <c r="J34" s="1331"/>
      <c r="K34" s="1331"/>
      <c r="L34" s="1331"/>
    </row>
    <row r="35" spans="1:12">
      <c r="A35" s="1331"/>
      <c r="B35" s="1331"/>
      <c r="C35" s="1331"/>
      <c r="D35" s="1331"/>
      <c r="E35" s="1331"/>
      <c r="F35" s="1331"/>
      <c r="G35" s="1331"/>
      <c r="H35" s="1331"/>
      <c r="I35" s="1331"/>
      <c r="J35" s="1331"/>
      <c r="K35" s="1331"/>
      <c r="L35" s="1331"/>
    </row>
    <row r="36" spans="1:12">
      <c r="A36" s="1331"/>
      <c r="B36" s="1331"/>
      <c r="C36" s="1331"/>
      <c r="D36" s="1331"/>
      <c r="E36" s="1331"/>
      <c r="F36" s="1331"/>
      <c r="G36" s="1331"/>
      <c r="H36" s="1331"/>
      <c r="I36" s="1331"/>
      <c r="J36" s="1331"/>
      <c r="K36" s="1331"/>
      <c r="L36" s="1331"/>
    </row>
    <row r="37" spans="1:12">
      <c r="A37" s="1331"/>
      <c r="B37" s="1331"/>
      <c r="C37" s="1331"/>
      <c r="D37" s="1331"/>
      <c r="E37" s="1331"/>
      <c r="F37" s="1331"/>
      <c r="G37" s="1331"/>
      <c r="H37" s="1331"/>
      <c r="I37" s="1331"/>
      <c r="J37" s="1331"/>
      <c r="K37" s="1331"/>
      <c r="L37" s="1331"/>
    </row>
    <row r="38" spans="1:12">
      <c r="A38" s="1331"/>
      <c r="B38" s="1331"/>
      <c r="C38" s="1331"/>
      <c r="D38" s="1331"/>
      <c r="E38" s="1331"/>
      <c r="F38" s="1331"/>
      <c r="G38" s="1331"/>
      <c r="H38" s="1331"/>
      <c r="I38" s="1331"/>
      <c r="J38" s="1331"/>
      <c r="K38" s="1331"/>
      <c r="L38" s="1331"/>
    </row>
    <row r="39" spans="1:12" ht="51" customHeight="1">
      <c r="A39" s="1331"/>
      <c r="B39" s="1331"/>
      <c r="C39" s="1331"/>
      <c r="D39" s="1331"/>
      <c r="E39" s="1331"/>
      <c r="F39" s="1331"/>
      <c r="G39" s="1331"/>
      <c r="H39" s="1331"/>
      <c r="I39" s="1331"/>
      <c r="J39" s="1331"/>
      <c r="K39" s="1331"/>
      <c r="L39" s="1331"/>
    </row>
    <row r="40" spans="1:12" ht="149.25" customHeight="1">
      <c r="A40" s="1331"/>
      <c r="B40" s="1331"/>
      <c r="C40" s="1331"/>
      <c r="D40" s="1331"/>
      <c r="E40" s="1331"/>
      <c r="F40" s="1331"/>
      <c r="G40" s="1331"/>
      <c r="H40" s="1331"/>
      <c r="I40" s="1331"/>
      <c r="J40" s="1331"/>
      <c r="K40" s="1331"/>
      <c r="L40" s="1331"/>
    </row>
    <row r="41" spans="1:12" ht="61.5" customHeight="1">
      <c r="A41" s="1331"/>
      <c r="B41" s="1331"/>
      <c r="C41" s="1331"/>
      <c r="D41" s="1331"/>
      <c r="E41" s="1331"/>
      <c r="F41" s="1331"/>
      <c r="G41" s="1331"/>
      <c r="H41" s="1331"/>
      <c r="I41" s="1331"/>
      <c r="J41" s="1331"/>
      <c r="K41" s="1331"/>
      <c r="L41" s="1331"/>
    </row>
    <row r="42" spans="1:12" ht="61.5" customHeight="1">
      <c r="A42" s="1331"/>
      <c r="B42" s="1331"/>
      <c r="C42" s="1331"/>
      <c r="D42" s="1331"/>
      <c r="E42" s="1331"/>
      <c r="F42" s="1331"/>
      <c r="G42" s="1331"/>
      <c r="H42" s="1331"/>
      <c r="I42" s="1331"/>
      <c r="J42" s="1331"/>
      <c r="K42" s="1331"/>
      <c r="L42" s="1331"/>
    </row>
    <row r="43" spans="1:12" ht="61.5" customHeight="1">
      <c r="A43" s="1331"/>
      <c r="B43" s="1331"/>
      <c r="C43" s="1331"/>
      <c r="D43" s="1331"/>
      <c r="E43" s="1331"/>
      <c r="F43" s="1331"/>
      <c r="G43" s="1331"/>
      <c r="H43" s="1331"/>
      <c r="I43" s="1331"/>
      <c r="J43" s="1331"/>
      <c r="K43" s="1331"/>
      <c r="L43" s="1331"/>
    </row>
    <row r="44" spans="1:12" ht="61.5" customHeight="1">
      <c r="A44" s="1331"/>
      <c r="B44" s="1331"/>
      <c r="C44" s="1331"/>
      <c r="D44" s="1331"/>
      <c r="E44" s="1331"/>
      <c r="F44" s="1331"/>
      <c r="G44" s="1331"/>
      <c r="H44" s="1331"/>
      <c r="I44" s="1331"/>
      <c r="J44" s="1331"/>
      <c r="K44" s="1331"/>
      <c r="L44" s="1331"/>
    </row>
    <row r="45" spans="1:12" ht="61.5" customHeight="1">
      <c r="A45" s="1331"/>
      <c r="B45" s="1331"/>
      <c r="C45" s="1331"/>
      <c r="D45" s="1331"/>
      <c r="E45" s="1331"/>
      <c r="F45" s="1331"/>
      <c r="G45" s="1331"/>
      <c r="H45" s="1331"/>
      <c r="I45" s="1331"/>
      <c r="J45" s="1331"/>
      <c r="K45" s="1331"/>
      <c r="L45" s="1331"/>
    </row>
    <row r="46" spans="1:12" ht="61.5" customHeight="1">
      <c r="A46" s="1331"/>
      <c r="B46" s="1331"/>
      <c r="C46" s="1331"/>
      <c r="D46" s="1331"/>
      <c r="E46" s="1331"/>
      <c r="F46" s="1331"/>
      <c r="G46" s="1331"/>
      <c r="H46" s="1331"/>
      <c r="I46" s="1331"/>
      <c r="J46" s="1331"/>
      <c r="K46" s="1331"/>
      <c r="L46" s="1331"/>
    </row>
    <row r="47" spans="1:12" ht="61.5" customHeight="1">
      <c r="A47" s="1331"/>
      <c r="B47" s="1331"/>
      <c r="C47" s="1331"/>
      <c r="D47" s="1331"/>
      <c r="E47" s="1331"/>
      <c r="F47" s="1331"/>
      <c r="G47" s="1331"/>
      <c r="H47" s="1331"/>
      <c r="I47" s="1331"/>
      <c r="J47" s="1331"/>
      <c r="K47" s="1331"/>
      <c r="L47" s="1331"/>
    </row>
    <row r="48" spans="1:12" ht="61.5" customHeight="1">
      <c r="A48" s="1331"/>
      <c r="B48" s="1331"/>
      <c r="C48" s="1331"/>
      <c r="D48" s="1331"/>
      <c r="E48" s="1331"/>
      <c r="F48" s="1331"/>
      <c r="G48" s="1331"/>
      <c r="H48" s="1331"/>
      <c r="I48" s="1331"/>
      <c r="J48" s="1331"/>
      <c r="K48" s="1331"/>
      <c r="L48" s="1331"/>
    </row>
    <row r="49" spans="1:12" ht="138.75" customHeight="1">
      <c r="A49" s="1331"/>
      <c r="B49" s="1331"/>
      <c r="C49" s="1331"/>
      <c r="D49" s="1331"/>
      <c r="E49" s="1331"/>
      <c r="F49" s="1331"/>
      <c r="G49" s="1331"/>
      <c r="H49" s="1331"/>
      <c r="I49" s="1331"/>
      <c r="J49" s="1331"/>
      <c r="K49" s="1331"/>
      <c r="L49" s="1331"/>
    </row>
  </sheetData>
  <mergeCells count="2">
    <mergeCell ref="A1:L1"/>
    <mergeCell ref="A3:L49"/>
  </mergeCells>
  <pageMargins left="0.70866141732283472" right="0.70866141732283472" top="0.74803149606299213" bottom="0.74803149606299213" header="0.31496062992125984" footer="0.31496062992125984"/>
  <pageSetup paperSize="119" scale="28" orientation="landscape"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Hoja69">
    <tabColor theme="9" tint="-0.249977111117893"/>
    <pageSetUpPr fitToPage="1"/>
  </sheetPr>
  <dimension ref="A4:G35"/>
  <sheetViews>
    <sheetView showGridLines="0" view="pageBreakPreview" zoomScaleNormal="100" zoomScaleSheetLayoutView="100" workbookViewId="0">
      <selection activeCell="I16" sqref="I16"/>
    </sheetView>
  </sheetViews>
  <sheetFormatPr defaultColWidth="11.42578125" defaultRowHeight="14.25"/>
  <cols>
    <col min="1" max="1" width="11.42578125" style="254"/>
    <col min="2" max="2" width="22.28515625" style="254" customWidth="1"/>
    <col min="3" max="3" width="22.140625" style="254" customWidth="1"/>
    <col min="4" max="4" width="20.42578125" style="254" customWidth="1"/>
    <col min="5" max="5" width="12.85546875" style="254" customWidth="1"/>
    <col min="6" max="6" width="13.85546875" style="254" customWidth="1"/>
    <col min="7" max="7" width="14.28515625" style="254" customWidth="1"/>
    <col min="8" max="8" width="5" style="254" customWidth="1"/>
    <col min="9" max="16384" width="11.42578125" style="254"/>
  </cols>
  <sheetData>
    <row r="4" spans="1:7" ht="25.5" customHeight="1"/>
    <row r="5" spans="1:7" ht="17.25" customHeight="1">
      <c r="A5" s="1441" t="s">
        <v>463</v>
      </c>
      <c r="B5" s="1442"/>
      <c r="C5" s="1442"/>
      <c r="D5" s="1442"/>
      <c r="E5" s="1442"/>
      <c r="F5" s="1442"/>
      <c r="G5" s="1442"/>
    </row>
    <row r="6" spans="1:7" ht="17.25" customHeight="1">
      <c r="A6" s="1442"/>
      <c r="B6" s="1442"/>
      <c r="C6" s="1442"/>
      <c r="D6" s="1442"/>
      <c r="E6" s="1442"/>
      <c r="F6" s="1442"/>
      <c r="G6" s="1442"/>
    </row>
    <row r="7" spans="1:7" ht="17.25" customHeight="1">
      <c r="A7" s="1442"/>
      <c r="B7" s="1442"/>
      <c r="C7" s="1442"/>
      <c r="D7" s="1442"/>
      <c r="E7" s="1442"/>
      <c r="F7" s="1442"/>
      <c r="G7" s="1442"/>
    </row>
    <row r="8" spans="1:7" ht="17.25" customHeight="1">
      <c r="A8" s="1442"/>
      <c r="B8" s="1442"/>
      <c r="C8" s="1442"/>
      <c r="D8" s="1442"/>
      <c r="E8" s="1442"/>
      <c r="F8" s="1442"/>
      <c r="G8" s="1442"/>
    </row>
    <row r="9" spans="1:7" ht="17.25" customHeight="1">
      <c r="A9" s="1442"/>
      <c r="B9" s="1442"/>
      <c r="C9" s="1442"/>
      <c r="D9" s="1442"/>
      <c r="E9" s="1442"/>
      <c r="F9" s="1442"/>
      <c r="G9" s="1442"/>
    </row>
    <row r="10" spans="1:7" ht="17.25" customHeight="1">
      <c r="A10" s="1442"/>
      <c r="B10" s="1442"/>
      <c r="C10" s="1442"/>
      <c r="D10" s="1442"/>
      <c r="E10" s="1442"/>
      <c r="F10" s="1442"/>
      <c r="G10" s="1442"/>
    </row>
    <row r="11" spans="1:7">
      <c r="A11" s="1442"/>
      <c r="B11" s="1442"/>
      <c r="C11" s="1442"/>
      <c r="D11" s="1442"/>
      <c r="E11" s="1442"/>
      <c r="F11" s="1442"/>
      <c r="G11" s="1442"/>
    </row>
    <row r="12" spans="1:7" ht="17.25" customHeight="1">
      <c r="A12" s="1442"/>
      <c r="B12" s="1442"/>
      <c r="C12" s="1442"/>
      <c r="D12" s="1442"/>
      <c r="E12" s="1442"/>
      <c r="F12" s="1442"/>
      <c r="G12" s="1442"/>
    </row>
    <row r="13" spans="1:7" ht="17.25" customHeight="1">
      <c r="A13" s="1442"/>
      <c r="B13" s="1442"/>
      <c r="C13" s="1442"/>
      <c r="D13" s="1442"/>
      <c r="E13" s="1442"/>
      <c r="F13" s="1442"/>
      <c r="G13" s="1442"/>
    </row>
    <row r="14" spans="1:7" ht="17.25" customHeight="1">
      <c r="A14" s="1442"/>
      <c r="B14" s="1442"/>
      <c r="C14" s="1442"/>
      <c r="D14" s="1442"/>
      <c r="E14" s="1442"/>
      <c r="F14" s="1442"/>
      <c r="G14" s="1442"/>
    </row>
    <row r="15" spans="1:7" ht="17.25" customHeight="1">
      <c r="A15" s="1442"/>
      <c r="B15" s="1442"/>
      <c r="C15" s="1442"/>
      <c r="D15" s="1442"/>
      <c r="E15" s="1442"/>
      <c r="F15" s="1442"/>
      <c r="G15" s="1442"/>
    </row>
    <row r="16" spans="1:7" ht="17.25" customHeight="1">
      <c r="A16" s="1442"/>
      <c r="B16" s="1442"/>
      <c r="C16" s="1442"/>
      <c r="D16" s="1442"/>
      <c r="E16" s="1442"/>
      <c r="F16" s="1442"/>
      <c r="G16" s="1442"/>
    </row>
    <row r="17" spans="1:7" ht="17.25" customHeight="1">
      <c r="A17" s="1442"/>
      <c r="B17" s="1442"/>
      <c r="C17" s="1442"/>
      <c r="D17" s="1442"/>
      <c r="E17" s="1442"/>
      <c r="F17" s="1442"/>
      <c r="G17" s="1442"/>
    </row>
    <row r="18" spans="1:7" ht="17.25" customHeight="1">
      <c r="A18" s="1442"/>
      <c r="B18" s="1442"/>
      <c r="C18" s="1442"/>
      <c r="D18" s="1442"/>
      <c r="E18" s="1442"/>
      <c r="F18" s="1442"/>
      <c r="G18" s="1442"/>
    </row>
    <row r="19" spans="1:7" ht="17.25" customHeight="1">
      <c r="A19" s="1442"/>
      <c r="B19" s="1442"/>
      <c r="C19" s="1442"/>
      <c r="D19" s="1442"/>
      <c r="E19" s="1442"/>
      <c r="F19" s="1442"/>
      <c r="G19" s="1442"/>
    </row>
    <row r="20" spans="1:7" ht="17.25" customHeight="1">
      <c r="A20" s="1442"/>
      <c r="B20" s="1442"/>
      <c r="C20" s="1442"/>
      <c r="D20" s="1442"/>
      <c r="E20" s="1442"/>
      <c r="F20" s="1442"/>
      <c r="G20" s="1442"/>
    </row>
    <row r="21" spans="1:7" ht="17.25" customHeight="1">
      <c r="A21" s="1442"/>
      <c r="B21" s="1442"/>
      <c r="C21" s="1442"/>
      <c r="D21" s="1442"/>
      <c r="E21" s="1442"/>
      <c r="F21" s="1442"/>
      <c r="G21" s="1442"/>
    </row>
    <row r="22" spans="1:7" ht="17.25" customHeight="1">
      <c r="A22" s="1442"/>
      <c r="B22" s="1442"/>
      <c r="C22" s="1442"/>
      <c r="D22" s="1442"/>
      <c r="E22" s="1442"/>
      <c r="F22" s="1442"/>
      <c r="G22" s="1442"/>
    </row>
    <row r="23" spans="1:7" ht="17.25" customHeight="1">
      <c r="A23" s="1442"/>
      <c r="B23" s="1442"/>
      <c r="C23" s="1442"/>
      <c r="D23" s="1442"/>
      <c r="E23" s="1442"/>
      <c r="F23" s="1442"/>
      <c r="G23" s="1442"/>
    </row>
    <row r="24" spans="1:7" ht="17.25" customHeight="1">
      <c r="A24" s="1442"/>
      <c r="B24" s="1442"/>
      <c r="C24" s="1442"/>
      <c r="D24" s="1442"/>
      <c r="E24" s="1442"/>
      <c r="F24" s="1442"/>
      <c r="G24" s="1442"/>
    </row>
    <row r="25" spans="1:7" ht="17.25" customHeight="1">
      <c r="A25" s="1442"/>
      <c r="B25" s="1442"/>
      <c r="C25" s="1442"/>
      <c r="D25" s="1442"/>
      <c r="E25" s="1442"/>
      <c r="F25" s="1442"/>
      <c r="G25" s="1442"/>
    </row>
    <row r="26" spans="1:7" ht="39.75" customHeight="1">
      <c r="A26" s="1442"/>
      <c r="B26" s="1442"/>
      <c r="C26" s="1442"/>
      <c r="D26" s="1442"/>
      <c r="E26" s="1442"/>
      <c r="F26" s="1442"/>
      <c r="G26" s="1442"/>
    </row>
    <row r="27" spans="1:7" ht="17.25" customHeight="1"/>
    <row r="28" spans="1:7" ht="17.25" customHeight="1"/>
    <row r="29" spans="1:7" ht="15" customHeight="1"/>
    <row r="30" spans="1:7" ht="14.25" customHeight="1"/>
    <row r="31" spans="1:7" ht="14.25" customHeight="1"/>
    <row r="35" spans="5:5">
      <c r="E35" s="286"/>
    </row>
  </sheetData>
  <mergeCells count="1">
    <mergeCell ref="A5:G26"/>
  </mergeCells>
  <pageMargins left="0.70866141732283472" right="0.70866141732283472" top="0.74803149606299213" bottom="0.74803149606299213" header="0.31496062992125984" footer="0.31496062992125984"/>
  <pageSetup paperSize="119" orientation="landscape"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Hoja70">
    <tabColor theme="0" tint="-0.249977111117893"/>
    <pageSetUpPr fitToPage="1"/>
  </sheetPr>
  <dimension ref="A1:N49"/>
  <sheetViews>
    <sheetView showGridLines="0" view="pageBreakPreview" zoomScale="40" zoomScaleNormal="100" zoomScaleSheetLayoutView="40" zoomScalePageLayoutView="40" workbookViewId="0">
      <selection activeCell="G15" sqref="G15"/>
    </sheetView>
  </sheetViews>
  <sheetFormatPr defaultColWidth="11.42578125" defaultRowHeight="14.25"/>
  <cols>
    <col min="1" max="1" width="26.28515625" style="270" customWidth="1"/>
    <col min="2" max="2" width="42.85546875" style="270" customWidth="1"/>
    <col min="3" max="3" width="36.42578125" style="270" customWidth="1"/>
    <col min="4" max="4" width="37.140625" style="270" customWidth="1"/>
    <col min="5" max="5" width="39.140625" style="270" customWidth="1"/>
    <col min="6" max="6" width="33.85546875" style="270" customWidth="1"/>
    <col min="7" max="7" width="36" style="270" customWidth="1"/>
    <col min="8" max="8" width="30.85546875" style="294" customWidth="1"/>
    <col min="9" max="9" width="46.140625" style="270" customWidth="1"/>
    <col min="10" max="10" width="24.140625" style="270" customWidth="1"/>
    <col min="11" max="11" width="23.85546875" style="270" customWidth="1"/>
    <col min="12" max="13" width="11.42578125" style="270"/>
    <col min="14" max="14" width="17.42578125" style="270" customWidth="1"/>
    <col min="15" max="16" width="11.42578125" style="270"/>
    <col min="17" max="17" width="12.5703125" style="270" customWidth="1"/>
    <col min="18" max="19" width="18" style="270" bestFit="1" customWidth="1"/>
    <col min="20" max="20" width="12.5703125" style="270" customWidth="1"/>
    <col min="21" max="21" width="21.42578125" style="270" bestFit="1" customWidth="1"/>
    <col min="22" max="22" width="2.42578125" style="270" bestFit="1" customWidth="1"/>
    <col min="23" max="23" width="8.7109375" style="270" bestFit="1" customWidth="1"/>
    <col min="24" max="16384" width="11.42578125" style="270"/>
  </cols>
  <sheetData>
    <row r="1" spans="1:14" s="431" customFormat="1" ht="104.25" customHeight="1">
      <c r="A1" s="1443" t="s">
        <v>464</v>
      </c>
      <c r="B1" s="1443"/>
      <c r="C1" s="1443"/>
      <c r="D1" s="1443"/>
      <c r="E1" s="1443"/>
      <c r="F1" s="1443"/>
      <c r="G1" s="1443"/>
      <c r="H1" s="1443"/>
      <c r="I1" s="1443"/>
      <c r="J1" s="1443"/>
      <c r="K1" s="1443"/>
      <c r="L1" s="1443"/>
    </row>
    <row r="2" spans="1:14" s="431" customFormat="1" ht="42" customHeight="1">
      <c r="A2" s="1381" t="str">
        <f>+'Resumen '!O4</f>
        <v>Período:  Diciembre 2008 - Febrero 2025</v>
      </c>
      <c r="B2" s="1381"/>
      <c r="C2" s="1381"/>
      <c r="D2" s="1381"/>
      <c r="E2" s="1381"/>
      <c r="F2" s="1381"/>
      <c r="G2" s="1381"/>
      <c r="H2" s="1381"/>
      <c r="I2" s="1381"/>
      <c r="J2" s="1381"/>
      <c r="K2" s="1381"/>
      <c r="L2" s="1381"/>
    </row>
    <row r="3" spans="1:14" s="254" customFormat="1" ht="24" customHeight="1">
      <c r="H3" s="287"/>
    </row>
    <row r="4" spans="1:14" s="254" customFormat="1" ht="58.5" customHeight="1">
      <c r="A4" s="709" t="s">
        <v>180</v>
      </c>
      <c r="B4" s="628" t="s">
        <v>465</v>
      </c>
      <c r="C4" s="710" t="s">
        <v>466</v>
      </c>
      <c r="D4" s="628" t="s">
        <v>467</v>
      </c>
      <c r="E4" s="288"/>
      <c r="F4" s="288"/>
      <c r="G4" s="288"/>
      <c r="H4" s="288"/>
      <c r="I4" s="288"/>
      <c r="N4" s="290"/>
    </row>
    <row r="5" spans="1:14" s="254" customFormat="1" ht="27.75" customHeight="1">
      <c r="A5" s="625" t="s">
        <v>313</v>
      </c>
      <c r="B5" s="824">
        <v>1566047</v>
      </c>
      <c r="C5" s="626">
        <v>1188229</v>
      </c>
      <c r="D5" s="627"/>
      <c r="E5" s="288"/>
      <c r="F5" s="288"/>
      <c r="G5" s="288"/>
      <c r="H5" s="288"/>
      <c r="I5" s="288"/>
      <c r="J5" s="288"/>
      <c r="K5" s="289"/>
      <c r="L5" s="289"/>
      <c r="N5" s="290"/>
    </row>
    <row r="6" spans="1:14" s="254" customFormat="1" ht="27.75" customHeight="1">
      <c r="A6" s="625" t="s">
        <v>314</v>
      </c>
      <c r="B6" s="824">
        <v>1560994</v>
      </c>
      <c r="C6" s="626">
        <v>1227725</v>
      </c>
      <c r="D6" s="711">
        <f>C6/C5-1</f>
        <v>3.323938399079629E-2</v>
      </c>
      <c r="E6" s="285"/>
      <c r="F6" s="285"/>
      <c r="G6" s="285"/>
      <c r="H6" s="285"/>
      <c r="I6" s="285"/>
      <c r="K6" s="289"/>
      <c r="L6" s="289"/>
      <c r="N6" s="290"/>
    </row>
    <row r="7" spans="1:14" s="254" customFormat="1" ht="27.75" customHeight="1">
      <c r="A7" s="625" t="s">
        <v>315</v>
      </c>
      <c r="B7" s="824">
        <v>1631129</v>
      </c>
      <c r="C7" s="626">
        <v>1299087</v>
      </c>
      <c r="D7" s="711">
        <f t="shared" ref="D7:D17" si="0">C7/C6-1</f>
        <v>5.8125394530534225E-2</v>
      </c>
      <c r="E7" s="288"/>
      <c r="F7" s="288"/>
      <c r="G7" s="288"/>
      <c r="H7" s="288"/>
      <c r="I7" s="288"/>
      <c r="K7" s="289"/>
      <c r="L7" s="289"/>
      <c r="N7" s="290"/>
    </row>
    <row r="8" spans="1:14" s="254" customFormat="1" ht="27.75" customHeight="1">
      <c r="A8" s="625" t="s">
        <v>316</v>
      </c>
      <c r="B8" s="824">
        <v>1686216</v>
      </c>
      <c r="C8" s="626">
        <v>1367790</v>
      </c>
      <c r="D8" s="711">
        <f t="shared" si="0"/>
        <v>5.2885603504615242E-2</v>
      </c>
      <c r="J8" s="291"/>
      <c r="K8" s="289"/>
      <c r="L8" s="289"/>
      <c r="N8" s="290"/>
    </row>
    <row r="9" spans="1:14" s="254" customFormat="1" ht="27.75" customHeight="1">
      <c r="A9" s="625" t="s">
        <v>317</v>
      </c>
      <c r="B9" s="824">
        <v>1716228</v>
      </c>
      <c r="C9" s="626">
        <v>1430273</v>
      </c>
      <c r="D9" s="711">
        <f t="shared" si="0"/>
        <v>4.5681720147098703E-2</v>
      </c>
      <c r="J9" s="264"/>
      <c r="K9" s="289"/>
      <c r="L9" s="289"/>
      <c r="N9" s="290"/>
    </row>
    <row r="10" spans="1:14" s="254" customFormat="1" ht="27.75" customHeight="1">
      <c r="A10" s="625" t="s">
        <v>318</v>
      </c>
      <c r="B10" s="824">
        <v>1769801</v>
      </c>
      <c r="C10" s="626">
        <v>1530322</v>
      </c>
      <c r="D10" s="711">
        <f t="shared" si="0"/>
        <v>6.9950981386071032E-2</v>
      </c>
      <c r="E10" s="288"/>
      <c r="F10" s="288"/>
      <c r="G10" s="288"/>
      <c r="H10" s="288"/>
      <c r="I10" s="288"/>
      <c r="J10" s="264"/>
      <c r="K10" s="289"/>
      <c r="L10" s="289"/>
      <c r="N10" s="290"/>
    </row>
    <row r="11" spans="1:14" s="254" customFormat="1" ht="27.75" customHeight="1">
      <c r="A11" s="625" t="s">
        <v>319</v>
      </c>
      <c r="B11" s="824">
        <v>1853784.4208326</v>
      </c>
      <c r="C11" s="626">
        <f>+'II.3. Empl x sector '!J11</f>
        <v>1651202</v>
      </c>
      <c r="D11" s="711">
        <f t="shared" si="0"/>
        <v>7.8989911927032308E-2</v>
      </c>
      <c r="E11" s="288"/>
      <c r="F11" s="288"/>
      <c r="G11" s="288"/>
      <c r="H11" s="288"/>
      <c r="I11" s="288"/>
      <c r="J11" s="291"/>
      <c r="K11" s="289"/>
      <c r="L11" s="289"/>
      <c r="N11" s="290"/>
    </row>
    <row r="12" spans="1:14" s="254" customFormat="1" ht="27.75" customHeight="1">
      <c r="A12" s="625" t="s">
        <v>320</v>
      </c>
      <c r="B12" s="824">
        <v>1939410.7036625701</v>
      </c>
      <c r="C12" s="626">
        <f>+'II.3. Empl x sector '!J12</f>
        <v>1759458</v>
      </c>
      <c r="D12" s="711">
        <f t="shared" si="0"/>
        <v>6.5561936092616069E-2</v>
      </c>
      <c r="E12" s="288"/>
      <c r="F12" s="288"/>
      <c r="G12" s="288"/>
      <c r="H12" s="288"/>
      <c r="I12" s="288"/>
      <c r="J12" s="291"/>
      <c r="K12" s="289"/>
      <c r="L12" s="289"/>
      <c r="N12" s="290"/>
    </row>
    <row r="13" spans="1:14" s="254" customFormat="1" ht="27.75" customHeight="1">
      <c r="A13" s="625" t="s">
        <v>321</v>
      </c>
      <c r="B13" s="824">
        <v>2012995.43601726</v>
      </c>
      <c r="C13" s="626">
        <v>1888238</v>
      </c>
      <c r="D13" s="711">
        <f t="shared" si="0"/>
        <v>7.3192994660855826E-2</v>
      </c>
      <c r="E13" s="288"/>
      <c r="F13" s="288"/>
      <c r="G13" s="288"/>
      <c r="H13" s="288"/>
      <c r="I13" s="288"/>
      <c r="J13" s="291"/>
      <c r="K13" s="289"/>
      <c r="L13" s="289"/>
      <c r="N13" s="290"/>
    </row>
    <row r="14" spans="1:14" s="254" customFormat="1" ht="27.75" customHeight="1">
      <c r="A14" s="625" t="s">
        <v>322</v>
      </c>
      <c r="B14" s="824">
        <v>2050906.62490762</v>
      </c>
      <c r="C14" s="626">
        <v>2038807</v>
      </c>
      <c r="D14" s="711">
        <f t="shared" si="0"/>
        <v>7.9740477630468209E-2</v>
      </c>
      <c r="E14" s="288"/>
      <c r="F14" s="288"/>
      <c r="G14" s="288"/>
      <c r="H14" s="288"/>
      <c r="I14" s="288"/>
      <c r="J14" s="291"/>
      <c r="K14" s="289"/>
      <c r="L14" s="289"/>
      <c r="N14" s="292"/>
    </row>
    <row r="15" spans="1:14" s="254" customFormat="1" ht="27.75" customHeight="1">
      <c r="A15" s="625" t="s">
        <v>269</v>
      </c>
      <c r="B15" s="824">
        <v>2202518.1965998798</v>
      </c>
      <c r="C15" s="626">
        <v>2173990</v>
      </c>
      <c r="D15" s="711">
        <f t="shared" si="0"/>
        <v>6.6304951866459128E-2</v>
      </c>
      <c r="E15" s="288"/>
      <c r="F15" s="288"/>
      <c r="H15" s="287"/>
      <c r="I15" s="288"/>
      <c r="J15" s="288"/>
      <c r="K15" s="289"/>
      <c r="L15" s="289"/>
      <c r="N15" s="293"/>
    </row>
    <row r="16" spans="1:14" s="254" customFormat="1" ht="27.75" customHeight="1">
      <c r="A16" s="625" t="s">
        <v>270</v>
      </c>
      <c r="B16" s="824">
        <v>2299463.3115164302</v>
      </c>
      <c r="C16" s="626">
        <v>2255713</v>
      </c>
      <c r="D16" s="711">
        <f t="shared" si="0"/>
        <v>3.7591249269775862E-2</v>
      </c>
      <c r="E16" s="288"/>
      <c r="F16" s="288"/>
      <c r="H16" s="287"/>
      <c r="I16" s="288"/>
      <c r="J16" s="288"/>
      <c r="K16" s="289"/>
      <c r="L16" s="289"/>
      <c r="N16" s="293"/>
    </row>
    <row r="17" spans="1:14" s="254" customFormat="1" ht="27.75" customHeight="1">
      <c r="A17" s="625" t="s">
        <v>271</v>
      </c>
      <c r="B17" s="824">
        <v>2045876.3979077199</v>
      </c>
      <c r="C17" s="626">
        <v>2117050</v>
      </c>
      <c r="D17" s="711">
        <f t="shared" si="0"/>
        <v>-6.1471915975126246E-2</v>
      </c>
      <c r="E17" s="288"/>
      <c r="F17" s="288"/>
      <c r="H17" s="287"/>
      <c r="I17" s="288"/>
      <c r="J17" s="288"/>
      <c r="K17" s="289"/>
      <c r="L17" s="289"/>
      <c r="N17" s="293"/>
    </row>
    <row r="18" spans="1:14" s="254" customFormat="1" ht="27.75" customHeight="1">
      <c r="A18" s="625" t="s">
        <v>272</v>
      </c>
      <c r="B18" s="824">
        <v>2170910.4636014798</v>
      </c>
      <c r="C18" s="626">
        <v>2311186</v>
      </c>
      <c r="D18" s="711">
        <f>C18/C17-1</f>
        <v>9.1701187973831422E-2</v>
      </c>
      <c r="E18" s="288"/>
      <c r="F18" s="288"/>
      <c r="H18" s="287"/>
      <c r="I18" s="288"/>
      <c r="J18" s="288"/>
      <c r="K18" s="289"/>
      <c r="L18" s="289"/>
      <c r="N18" s="293"/>
    </row>
    <row r="19" spans="1:14" s="254" customFormat="1" ht="27.75" customHeight="1">
      <c r="A19" s="712" t="s">
        <v>273</v>
      </c>
      <c r="B19" s="825">
        <v>2253696.5098291901</v>
      </c>
      <c r="C19" s="713">
        <v>2405039</v>
      </c>
      <c r="D19" s="714">
        <v>4.0608155293429427E-2</v>
      </c>
      <c r="E19" s="288"/>
      <c r="F19" s="288"/>
      <c r="G19" s="288"/>
      <c r="H19" s="287"/>
      <c r="I19" s="288"/>
      <c r="J19" s="288"/>
      <c r="K19" s="289"/>
      <c r="L19" s="289"/>
    </row>
    <row r="20" spans="1:14" s="254" customFormat="1" ht="27.75" customHeight="1">
      <c r="A20" s="712" t="s">
        <v>274</v>
      </c>
      <c r="B20" s="825">
        <v>2308209.4335936001</v>
      </c>
      <c r="C20" s="713">
        <v>2445968</v>
      </c>
      <c r="D20" s="714">
        <f>C20/C19-1</f>
        <v>1.7018019250415461E-2</v>
      </c>
      <c r="E20" s="288"/>
      <c r="F20" s="288"/>
      <c r="G20" s="288"/>
      <c r="H20" s="287"/>
      <c r="I20" s="288"/>
      <c r="J20" s="288"/>
      <c r="K20" s="289"/>
      <c r="L20" s="289"/>
    </row>
    <row r="21" spans="1:14" s="254" customFormat="1" ht="27.75" customHeight="1">
      <c r="A21" s="712" t="s">
        <v>275</v>
      </c>
      <c r="B21" s="825">
        <v>2445484</v>
      </c>
      <c r="C21" s="713">
        <v>2515541</v>
      </c>
      <c r="D21" s="714">
        <f>C21/C20-1</f>
        <v>2.8443953477723438E-2</v>
      </c>
      <c r="E21" s="288"/>
      <c r="F21" s="288"/>
      <c r="G21" s="288"/>
      <c r="H21" s="287"/>
      <c r="I21" s="288"/>
      <c r="J21" s="288"/>
      <c r="K21" s="289"/>
      <c r="L21" s="289"/>
    </row>
    <row r="22" spans="1:14" s="254" customFormat="1" ht="27.75" customHeight="1">
      <c r="A22" s="712" t="str">
        <f>+'Resumen '!O6</f>
        <v>Feb.2025</v>
      </c>
      <c r="B22" s="825">
        <f>+'Resumen '!B65</f>
        <v>2445484</v>
      </c>
      <c r="C22" s="713">
        <f>+'Resumen '!D14</f>
        <v>2521184</v>
      </c>
      <c r="D22" s="714">
        <f>C22/C18-1</f>
        <v>9.0861574966272673E-2</v>
      </c>
      <c r="E22" s="288"/>
      <c r="F22" s="288"/>
      <c r="G22" s="288"/>
      <c r="H22" s="287"/>
      <c r="I22" s="288"/>
      <c r="J22" s="288"/>
      <c r="K22" s="289"/>
      <c r="L22" s="289"/>
    </row>
    <row r="23" spans="1:14" s="254" customFormat="1" ht="58.5" customHeight="1">
      <c r="A23" s="1444" t="s">
        <v>468</v>
      </c>
      <c r="B23" s="1445"/>
      <c r="C23" s="1445"/>
      <c r="D23" s="1446"/>
      <c r="E23" s="288"/>
      <c r="F23" s="288"/>
      <c r="G23" s="288"/>
      <c r="H23" s="287"/>
      <c r="I23" s="288"/>
      <c r="J23" s="288"/>
      <c r="K23" s="289"/>
      <c r="L23" s="289"/>
    </row>
    <row r="24" spans="1:14" s="254" customFormat="1" ht="18">
      <c r="A24" s="1447"/>
      <c r="B24" s="1447"/>
      <c r="C24" s="1447"/>
      <c r="D24" s="1447"/>
      <c r="E24" s="288"/>
      <c r="F24" s="288"/>
      <c r="G24" s="288"/>
      <c r="H24" s="287"/>
      <c r="I24" s="288"/>
      <c r="J24" s="288"/>
      <c r="L24" s="288"/>
    </row>
    <row r="25" spans="1:14" s="254" customFormat="1">
      <c r="B25" s="288"/>
      <c r="C25" s="288"/>
      <c r="D25" s="288"/>
      <c r="E25" s="288"/>
      <c r="F25" s="288"/>
      <c r="G25" s="288"/>
      <c r="H25" s="287"/>
      <c r="I25" s="288"/>
      <c r="J25" s="288"/>
      <c r="K25" s="288"/>
      <c r="L25" s="288"/>
    </row>
    <row r="26" spans="1:14" s="254" customFormat="1">
      <c r="B26" s="288"/>
      <c r="C26" s="288"/>
      <c r="D26" s="288"/>
      <c r="E26" s="288"/>
      <c r="F26" s="288"/>
      <c r="G26" s="288"/>
      <c r="H26" s="287"/>
      <c r="I26" s="288"/>
      <c r="J26" s="288"/>
      <c r="K26" s="288"/>
      <c r="L26" s="288"/>
    </row>
    <row r="27" spans="1:14" s="254" customFormat="1">
      <c r="B27" s="288"/>
      <c r="C27" s="288"/>
      <c r="D27" s="288"/>
      <c r="E27" s="288"/>
      <c r="F27" s="288"/>
      <c r="G27" s="288"/>
      <c r="H27" s="287"/>
      <c r="I27" s="288"/>
      <c r="J27" s="288"/>
      <c r="K27" s="288"/>
      <c r="L27" s="288"/>
    </row>
    <row r="28" spans="1:14" s="254" customFormat="1">
      <c r="B28" s="288"/>
      <c r="C28" s="288"/>
      <c r="D28" s="288"/>
      <c r="E28" s="288"/>
      <c r="F28" s="288"/>
      <c r="G28" s="288"/>
      <c r="H28" s="287"/>
      <c r="I28" s="288"/>
      <c r="J28" s="288"/>
      <c r="K28" s="288"/>
      <c r="L28" s="288"/>
    </row>
    <row r="29" spans="1:14" s="254" customFormat="1">
      <c r="B29" s="288"/>
      <c r="C29" s="288"/>
      <c r="D29" s="288"/>
      <c r="E29" s="288"/>
      <c r="F29" s="288"/>
      <c r="G29" s="288"/>
      <c r="H29" s="287"/>
      <c r="I29" s="288"/>
      <c r="J29" s="288"/>
      <c r="K29" s="288"/>
      <c r="L29" s="288"/>
    </row>
    <row r="30" spans="1:14" s="254" customFormat="1">
      <c r="B30" s="288"/>
      <c r="C30" s="288"/>
      <c r="D30" s="288"/>
      <c r="E30" s="288"/>
      <c r="F30" s="288"/>
      <c r="G30" s="288"/>
      <c r="H30" s="287"/>
      <c r="I30" s="288"/>
      <c r="J30" s="288"/>
      <c r="K30" s="288"/>
      <c r="L30" s="288"/>
    </row>
    <row r="31" spans="1:14" s="254" customFormat="1">
      <c r="B31" s="288"/>
      <c r="C31" s="288"/>
      <c r="D31" s="288"/>
      <c r="E31" s="288"/>
      <c r="F31" s="288"/>
      <c r="G31" s="288"/>
      <c r="H31" s="287"/>
      <c r="I31" s="288"/>
      <c r="J31" s="288"/>
      <c r="K31" s="288"/>
      <c r="L31" s="288"/>
    </row>
    <row r="32" spans="1:14" s="254" customFormat="1">
      <c r="B32" s="288"/>
      <c r="C32" s="288"/>
      <c r="D32" s="288"/>
      <c r="E32" s="288"/>
      <c r="F32" s="288"/>
      <c r="G32" s="288"/>
      <c r="H32" s="287"/>
      <c r="I32" s="288"/>
      <c r="J32" s="288"/>
      <c r="K32" s="288"/>
      <c r="L32" s="288"/>
    </row>
    <row r="33" spans="1:12" s="254" customFormat="1">
      <c r="B33" s="288"/>
      <c r="C33" s="288"/>
      <c r="D33" s="288"/>
      <c r="E33" s="288"/>
      <c r="F33" s="288"/>
      <c r="G33" s="288"/>
      <c r="H33" s="287"/>
      <c r="I33" s="288"/>
      <c r="J33" s="288"/>
      <c r="K33" s="288"/>
      <c r="L33" s="288"/>
    </row>
    <row r="34" spans="1:12" s="254" customFormat="1">
      <c r="B34" s="288"/>
      <c r="C34" s="288"/>
      <c r="D34" s="288"/>
      <c r="E34" s="288"/>
      <c r="F34" s="288"/>
      <c r="G34" s="288"/>
      <c r="H34" s="287"/>
      <c r="I34" s="288"/>
      <c r="J34" s="288"/>
      <c r="K34" s="288"/>
      <c r="L34" s="288"/>
    </row>
    <row r="35" spans="1:12" s="254" customFormat="1">
      <c r="B35" s="288"/>
      <c r="C35" s="288"/>
      <c r="D35" s="288"/>
      <c r="E35" s="288"/>
      <c r="F35" s="288"/>
      <c r="G35" s="288"/>
      <c r="H35" s="287"/>
      <c r="I35" s="288"/>
      <c r="J35" s="288"/>
      <c r="K35" s="288"/>
      <c r="L35" s="288"/>
    </row>
    <row r="36" spans="1:12" s="254" customFormat="1">
      <c r="B36" s="288"/>
      <c r="C36" s="288"/>
      <c r="D36" s="288"/>
      <c r="E36" s="288"/>
      <c r="F36" s="288"/>
      <c r="G36" s="288"/>
      <c r="H36" s="287"/>
      <c r="I36" s="288"/>
      <c r="J36" s="288"/>
      <c r="K36" s="288"/>
      <c r="L36" s="288"/>
    </row>
    <row r="37" spans="1:12" s="254" customFormat="1">
      <c r="B37" s="288"/>
      <c r="C37" s="288"/>
      <c r="D37" s="288"/>
      <c r="E37" s="288"/>
      <c r="F37" s="288"/>
      <c r="G37" s="288"/>
      <c r="H37" s="287"/>
      <c r="I37" s="288"/>
      <c r="J37" s="288"/>
      <c r="K37" s="288"/>
      <c r="L37" s="288"/>
    </row>
    <row r="38" spans="1:12" s="254" customFormat="1">
      <c r="B38" s="288"/>
      <c r="C38" s="288"/>
      <c r="D38" s="288"/>
      <c r="E38" s="288"/>
      <c r="F38" s="288"/>
      <c r="G38" s="288"/>
      <c r="H38" s="287"/>
      <c r="I38" s="288"/>
      <c r="J38" s="288"/>
      <c r="K38" s="288"/>
      <c r="L38" s="288"/>
    </row>
    <row r="39" spans="1:12" s="254" customFormat="1">
      <c r="B39" s="288"/>
      <c r="C39" s="288"/>
      <c r="D39" s="288"/>
      <c r="E39" s="288"/>
      <c r="F39" s="288"/>
      <c r="G39" s="288"/>
      <c r="H39" s="287"/>
      <c r="I39" s="288"/>
      <c r="J39" s="288"/>
      <c r="K39" s="288"/>
      <c r="L39" s="288"/>
    </row>
    <row r="40" spans="1:12" s="254" customFormat="1">
      <c r="B40" s="288"/>
      <c r="C40" s="288"/>
      <c r="D40" s="288"/>
      <c r="E40" s="288"/>
      <c r="F40" s="288"/>
      <c r="G40" s="288"/>
      <c r="H40" s="287"/>
      <c r="I40" s="288"/>
      <c r="J40" s="288"/>
      <c r="K40" s="288"/>
      <c r="L40" s="288"/>
    </row>
    <row r="41" spans="1:12" s="254" customFormat="1">
      <c r="B41" s="288"/>
      <c r="C41" s="288"/>
      <c r="D41" s="288"/>
      <c r="H41" s="287"/>
    </row>
    <row r="42" spans="1:12" s="254" customFormat="1">
      <c r="B42" s="288"/>
      <c r="C42" s="288"/>
      <c r="D42" s="288"/>
      <c r="H42" s="287"/>
    </row>
    <row r="43" spans="1:12" s="254" customFormat="1">
      <c r="B43" s="288"/>
      <c r="C43" s="288"/>
      <c r="D43" s="288"/>
      <c r="H43" s="287"/>
    </row>
    <row r="44" spans="1:12" s="254" customFormat="1">
      <c r="H44" s="287"/>
    </row>
    <row r="45" spans="1:12" s="254" customFormat="1">
      <c r="H45" s="287"/>
    </row>
    <row r="46" spans="1:12" s="254" customFormat="1">
      <c r="H46" s="287"/>
    </row>
    <row r="47" spans="1:12">
      <c r="A47" s="254"/>
      <c r="B47" s="254"/>
      <c r="C47" s="254"/>
      <c r="D47" s="254"/>
    </row>
    <row r="48" spans="1:12">
      <c r="A48" s="254"/>
      <c r="B48" s="254"/>
      <c r="C48" s="254"/>
      <c r="D48" s="254"/>
    </row>
    <row r="49" spans="1:4" ht="57.75" customHeight="1">
      <c r="A49" s="254"/>
      <c r="B49" s="254"/>
      <c r="C49" s="254"/>
      <c r="D49" s="254"/>
    </row>
  </sheetData>
  <mergeCells count="4">
    <mergeCell ref="A1:L1"/>
    <mergeCell ref="A23:D23"/>
    <mergeCell ref="A24:D24"/>
    <mergeCell ref="A2:L2"/>
  </mergeCells>
  <pageMargins left="0.70866141732283472" right="0.70866141732283472" top="0.74803149606299213" bottom="0.74803149606299213" header="0.31496062992125984" footer="0.31496062992125984"/>
  <pageSetup paperSize="119" scale="31" orientation="landscape" r:id="rId1"/>
  <drawing r:id="rId2"/>
  <tableParts count="1">
    <tablePart r:id="rId3"/>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Hoja71">
    <tabColor theme="0" tint="-0.249977111117893"/>
    <pageSetUpPr fitToPage="1"/>
  </sheetPr>
  <dimension ref="A1:W59"/>
  <sheetViews>
    <sheetView showGridLines="0" view="pageBreakPreview" zoomScale="25" zoomScaleNormal="100" zoomScaleSheetLayoutView="25" workbookViewId="0">
      <selection activeCell="I18" sqref="I18"/>
    </sheetView>
  </sheetViews>
  <sheetFormatPr defaultColWidth="11.5703125" defaultRowHeight="15"/>
  <cols>
    <col min="1" max="1" width="45.28515625" customWidth="1"/>
    <col min="2" max="2" width="59.28515625" customWidth="1"/>
    <col min="3" max="4" width="40.140625" customWidth="1"/>
    <col min="5" max="5" width="48.7109375" customWidth="1"/>
    <col min="6" max="6" width="40.140625" customWidth="1"/>
    <col min="7" max="7" width="49.28515625" customWidth="1"/>
    <col min="8" max="8" width="75.5703125" customWidth="1"/>
    <col min="9" max="9" width="43.5703125" customWidth="1"/>
    <col min="10" max="10" width="41.28515625" customWidth="1"/>
    <col min="11" max="11" width="41.85546875" customWidth="1"/>
    <col min="12" max="12" width="23.28515625" customWidth="1"/>
    <col min="14" max="16" width="15.140625" customWidth="1"/>
    <col min="17" max="17" width="20.85546875" customWidth="1"/>
    <col min="20" max="23" width="0" hidden="1" customWidth="1"/>
  </cols>
  <sheetData>
    <row r="1" spans="1:23" s="430" customFormat="1" ht="190.5" customHeight="1">
      <c r="A1" s="1448" t="s">
        <v>469</v>
      </c>
      <c r="B1" s="1448"/>
      <c r="C1" s="1448"/>
      <c r="D1" s="1448"/>
      <c r="E1" s="1448"/>
      <c r="F1" s="1448"/>
      <c r="G1" s="1448"/>
      <c r="H1" s="1448"/>
      <c r="I1" s="1448"/>
      <c r="J1" s="1448"/>
      <c r="K1" s="1448"/>
    </row>
    <row r="2" spans="1:23" s="430" customFormat="1" ht="70.5" customHeight="1">
      <c r="A2" s="1452" t="str">
        <f>+'Resumen '!O3</f>
        <v>Período: Febrero 2025</v>
      </c>
      <c r="B2" s="1452"/>
      <c r="C2" s="1452"/>
      <c r="D2" s="1452"/>
      <c r="E2" s="1452"/>
      <c r="F2" s="1452"/>
      <c r="G2" s="1452"/>
      <c r="H2" s="1452"/>
      <c r="I2" s="1452"/>
      <c r="J2" s="1452"/>
      <c r="K2" s="1452"/>
    </row>
    <row r="3" spans="1:23" ht="22.5" customHeight="1"/>
    <row r="4" spans="1:23" ht="133.5" customHeight="1">
      <c r="A4" s="747" t="s">
        <v>470</v>
      </c>
      <c r="B4" s="1229" t="s">
        <v>471</v>
      </c>
      <c r="C4" s="1229" t="s">
        <v>395</v>
      </c>
      <c r="D4" s="1229" t="s">
        <v>472</v>
      </c>
      <c r="E4" s="1229" t="s">
        <v>473</v>
      </c>
      <c r="F4" s="1229" t="s">
        <v>474</v>
      </c>
      <c r="G4" s="1230" t="s">
        <v>475</v>
      </c>
      <c r="H4" s="8"/>
      <c r="L4" s="78"/>
    </row>
    <row r="5" spans="1:23" s="35" customFormat="1" ht="37.5">
      <c r="A5" s="748" t="s">
        <v>476</v>
      </c>
      <c r="B5" s="749">
        <f>+D5+F5</f>
        <v>44163</v>
      </c>
      <c r="C5" s="750">
        <f t="shared" ref="C5:C20" si="0">+B5/$B$21</f>
        <v>1.7516769898587331E-2</v>
      </c>
      <c r="D5" s="751">
        <f>+'Resumen '!F51</f>
        <v>26158</v>
      </c>
      <c r="E5" s="752">
        <f>D5/B5</f>
        <v>0.59230577632860082</v>
      </c>
      <c r="F5" s="751">
        <f>+'Resumen '!G51</f>
        <v>18005</v>
      </c>
      <c r="G5" s="753">
        <f>+F5/B5</f>
        <v>0.40769422367139913</v>
      </c>
      <c r="H5" s="50"/>
      <c r="I5" s="738"/>
      <c r="J5" s="738"/>
      <c r="K5" s="738"/>
      <c r="L5" s="79"/>
      <c r="T5" s="1450" t="s">
        <v>477</v>
      </c>
      <c r="U5" s="1451"/>
      <c r="V5" s="1451"/>
    </row>
    <row r="6" spans="1:23" s="35" customFormat="1" ht="37.5">
      <c r="A6" s="748" t="s">
        <v>478</v>
      </c>
      <c r="B6" s="749">
        <f t="shared" ref="B6:B20" si="1">+D6+F6</f>
        <v>294692</v>
      </c>
      <c r="C6" s="750">
        <f t="shared" si="0"/>
        <v>0.11688635180930865</v>
      </c>
      <c r="D6" s="751">
        <f>+'Resumen '!F52</f>
        <v>159089</v>
      </c>
      <c r="E6" s="752">
        <f t="shared" ref="E6:E21" si="2">D6/B6</f>
        <v>0.53984838407557723</v>
      </c>
      <c r="F6" s="751">
        <f>+'Resumen '!G52</f>
        <v>135603</v>
      </c>
      <c r="G6" s="753">
        <f t="shared" ref="G6:G21" si="3">+F6/B6</f>
        <v>0.46015161592442277</v>
      </c>
      <c r="H6" s="50"/>
      <c r="I6" s="113"/>
      <c r="J6" s="113"/>
      <c r="K6" s="113"/>
      <c r="L6" s="754"/>
      <c r="T6" s="25" t="s">
        <v>479</v>
      </c>
      <c r="U6" s="25" t="s">
        <v>472</v>
      </c>
      <c r="V6" s="25" t="s">
        <v>474</v>
      </c>
    </row>
    <row r="7" spans="1:23" s="35" customFormat="1" ht="37.5">
      <c r="A7" s="748" t="s">
        <v>480</v>
      </c>
      <c r="B7" s="749">
        <f t="shared" si="1"/>
        <v>373582</v>
      </c>
      <c r="C7" s="750">
        <f t="shared" si="0"/>
        <v>0.14817720563037048</v>
      </c>
      <c r="D7" s="751">
        <f>+'Resumen '!F53</f>
        <v>192649</v>
      </c>
      <c r="E7" s="752">
        <f t="shared" si="2"/>
        <v>0.51568062701093731</v>
      </c>
      <c r="F7" s="751">
        <f>+'Resumen '!G53</f>
        <v>180933</v>
      </c>
      <c r="G7" s="753">
        <f t="shared" si="3"/>
        <v>0.48431937298906264</v>
      </c>
      <c r="H7" s="50"/>
      <c r="I7" s="113"/>
      <c r="J7" s="113"/>
      <c r="K7" s="113"/>
      <c r="L7" s="755"/>
      <c r="T7" s="756" t="s">
        <v>476</v>
      </c>
      <c r="U7" s="757">
        <v>13968</v>
      </c>
      <c r="V7" s="757">
        <f>8829*-1</f>
        <v>-8829</v>
      </c>
    </row>
    <row r="8" spans="1:23" s="35" customFormat="1" ht="37.5">
      <c r="A8" s="748" t="s">
        <v>481</v>
      </c>
      <c r="B8" s="749">
        <f t="shared" si="1"/>
        <v>389892</v>
      </c>
      <c r="C8" s="750">
        <f t="shared" si="0"/>
        <v>0.15464638836356251</v>
      </c>
      <c r="D8" s="751">
        <f>+'Resumen '!F54</f>
        <v>199552</v>
      </c>
      <c r="E8" s="752">
        <f t="shared" si="2"/>
        <v>0.51181352784873757</v>
      </c>
      <c r="F8" s="751">
        <f>+'Resumen '!G54</f>
        <v>190340</v>
      </c>
      <c r="G8" s="753">
        <f t="shared" si="3"/>
        <v>0.48818647215126237</v>
      </c>
      <c r="H8" s="50"/>
      <c r="I8" s="113"/>
      <c r="J8" s="113"/>
      <c r="K8" s="113"/>
      <c r="L8" s="738"/>
      <c r="T8" s="756" t="s">
        <v>478</v>
      </c>
      <c r="U8" s="757">
        <v>94691</v>
      </c>
      <c r="V8" s="757">
        <f>65301*-1</f>
        <v>-65301</v>
      </c>
    </row>
    <row r="9" spans="1:23" s="35" customFormat="1" ht="37.5">
      <c r="A9" s="748" t="s">
        <v>482</v>
      </c>
      <c r="B9" s="749">
        <f t="shared" si="1"/>
        <v>330447</v>
      </c>
      <c r="C9" s="750">
        <f t="shared" si="0"/>
        <v>0.1310681806643228</v>
      </c>
      <c r="D9" s="751">
        <f>+'Resumen '!F55</f>
        <v>170044</v>
      </c>
      <c r="E9" s="752">
        <f t="shared" si="2"/>
        <v>0.51458781589785951</v>
      </c>
      <c r="F9" s="751">
        <f>+'Resumen '!G55</f>
        <v>160403</v>
      </c>
      <c r="G9" s="753">
        <f t="shared" si="3"/>
        <v>0.48541218410214043</v>
      </c>
      <c r="H9" s="50"/>
      <c r="I9" s="113"/>
      <c r="J9" s="113"/>
      <c r="K9" s="113"/>
      <c r="L9" s="79"/>
      <c r="T9" s="756" t="s">
        <v>480</v>
      </c>
      <c r="U9" s="757">
        <v>114856</v>
      </c>
      <c r="V9" s="757">
        <v>-87226</v>
      </c>
      <c r="W9" s="757" t="e">
        <f t="shared" ref="W9:W21" si="4">V9*$C$34</f>
        <v>#VALUE!</v>
      </c>
    </row>
    <row r="10" spans="1:23" s="35" customFormat="1" ht="37.5">
      <c r="A10" s="748" t="s">
        <v>483</v>
      </c>
      <c r="B10" s="749">
        <f t="shared" si="1"/>
        <v>285199</v>
      </c>
      <c r="C10" s="750">
        <f t="shared" si="0"/>
        <v>0.11312105740794801</v>
      </c>
      <c r="D10" s="751">
        <f>+'Resumen '!F56</f>
        <v>148074</v>
      </c>
      <c r="E10" s="752">
        <f t="shared" si="2"/>
        <v>0.51919536884771689</v>
      </c>
      <c r="F10" s="751">
        <f>+'Resumen '!G56</f>
        <v>137125</v>
      </c>
      <c r="G10" s="753">
        <f t="shared" si="3"/>
        <v>0.48080463115228317</v>
      </c>
      <c r="H10" s="50"/>
      <c r="I10" s="113"/>
      <c r="J10" s="113"/>
      <c r="K10" s="113"/>
      <c r="L10" s="738"/>
      <c r="T10" s="756" t="s">
        <v>481</v>
      </c>
      <c r="U10" s="757">
        <v>110599</v>
      </c>
      <c r="V10" s="757">
        <v>-88163</v>
      </c>
      <c r="W10" s="757" t="e">
        <f t="shared" si="4"/>
        <v>#VALUE!</v>
      </c>
    </row>
    <row r="11" spans="1:23" s="35" customFormat="1" ht="37.5">
      <c r="A11" s="748" t="s">
        <v>484</v>
      </c>
      <c r="B11" s="749">
        <f t="shared" si="1"/>
        <v>242916</v>
      </c>
      <c r="C11" s="750">
        <f t="shared" si="0"/>
        <v>9.6349968903499311E-2</v>
      </c>
      <c r="D11" s="751">
        <f>+'Resumen '!F57</f>
        <v>129932</v>
      </c>
      <c r="E11" s="752">
        <f t="shared" si="2"/>
        <v>0.53488448681848866</v>
      </c>
      <c r="F11" s="751">
        <f>+'Resumen '!G57</f>
        <v>112984</v>
      </c>
      <c r="G11" s="753">
        <f t="shared" si="3"/>
        <v>0.46511551318151129</v>
      </c>
      <c r="H11" s="50"/>
      <c r="I11" s="113"/>
      <c r="J11" s="113"/>
      <c r="K11" s="113"/>
      <c r="L11" s="738"/>
      <c r="T11" s="756" t="s">
        <v>482</v>
      </c>
      <c r="U11" s="757">
        <v>94068</v>
      </c>
      <c r="V11" s="757">
        <v>-78209</v>
      </c>
      <c r="W11" s="757" t="e">
        <f t="shared" si="4"/>
        <v>#VALUE!</v>
      </c>
    </row>
    <row r="12" spans="1:23" s="35" customFormat="1" ht="37.5">
      <c r="A12" s="748" t="s">
        <v>485</v>
      </c>
      <c r="B12" s="749">
        <f t="shared" si="1"/>
        <v>193015</v>
      </c>
      <c r="C12" s="750">
        <f t="shared" si="0"/>
        <v>7.6557284196631423E-2</v>
      </c>
      <c r="D12" s="751">
        <f>+'Resumen '!F58</f>
        <v>106057</v>
      </c>
      <c r="E12" s="752">
        <f t="shared" si="2"/>
        <v>0.54947542937077432</v>
      </c>
      <c r="F12" s="751">
        <f>+'Resumen '!G58</f>
        <v>86958</v>
      </c>
      <c r="G12" s="753">
        <f t="shared" si="3"/>
        <v>0.45052457062922568</v>
      </c>
      <c r="H12" s="50"/>
      <c r="I12" s="113"/>
      <c r="J12" s="113"/>
      <c r="K12" s="113"/>
      <c r="L12" s="79"/>
      <c r="T12" s="756" t="s">
        <v>483</v>
      </c>
      <c r="U12" s="757">
        <v>82896</v>
      </c>
      <c r="V12" s="757">
        <v>-70646</v>
      </c>
      <c r="W12" s="757" t="e">
        <f t="shared" si="4"/>
        <v>#VALUE!</v>
      </c>
    </row>
    <row r="13" spans="1:23" s="35" customFormat="1" ht="37.5">
      <c r="A13" s="748" t="s">
        <v>486</v>
      </c>
      <c r="B13" s="749">
        <f t="shared" si="1"/>
        <v>151736</v>
      </c>
      <c r="C13" s="750">
        <f t="shared" si="0"/>
        <v>6.0184421287775902E-2</v>
      </c>
      <c r="D13" s="751">
        <f>+'Resumen '!F59</f>
        <v>84648</v>
      </c>
      <c r="E13" s="752">
        <f t="shared" si="2"/>
        <v>0.55786365793219805</v>
      </c>
      <c r="F13" s="751">
        <f>+'Resumen '!G59</f>
        <v>67088</v>
      </c>
      <c r="G13" s="753">
        <f t="shared" si="3"/>
        <v>0.44213634206780195</v>
      </c>
      <c r="H13" s="50"/>
      <c r="I13" s="113"/>
      <c r="J13" s="113"/>
      <c r="K13" s="113"/>
      <c r="L13" s="79"/>
      <c r="T13" s="756" t="s">
        <v>484</v>
      </c>
      <c r="U13" s="757">
        <v>68381</v>
      </c>
      <c r="V13" s="757">
        <v>-56998</v>
      </c>
      <c r="W13" s="757" t="e">
        <f t="shared" si="4"/>
        <v>#VALUE!</v>
      </c>
    </row>
    <row r="14" spans="1:23" s="35" customFormat="1" ht="37.5">
      <c r="A14" s="748" t="s">
        <v>487</v>
      </c>
      <c r="B14" s="749">
        <f t="shared" si="1"/>
        <v>100132</v>
      </c>
      <c r="C14" s="750">
        <f t="shared" si="0"/>
        <v>3.9716260296749462E-2</v>
      </c>
      <c r="D14" s="751">
        <f>+'Resumen '!F60</f>
        <v>57341</v>
      </c>
      <c r="E14" s="752">
        <f t="shared" si="2"/>
        <v>0.57265409659249789</v>
      </c>
      <c r="F14" s="751">
        <f>+'Resumen '!G60</f>
        <v>42791</v>
      </c>
      <c r="G14" s="753">
        <f t="shared" si="3"/>
        <v>0.42734590340750211</v>
      </c>
      <c r="H14" s="50"/>
      <c r="I14" s="113"/>
      <c r="J14" s="113"/>
      <c r="K14" s="113"/>
      <c r="L14" s="79"/>
      <c r="T14" s="756" t="s">
        <v>485</v>
      </c>
      <c r="U14" s="757">
        <v>53231</v>
      </c>
      <c r="V14" s="757">
        <v>-40454</v>
      </c>
      <c r="W14" s="757" t="e">
        <f t="shared" si="4"/>
        <v>#VALUE!</v>
      </c>
    </row>
    <row r="15" spans="1:23" s="35" customFormat="1" ht="37.5">
      <c r="A15" s="748" t="s">
        <v>488</v>
      </c>
      <c r="B15" s="749">
        <f t="shared" si="1"/>
        <v>57343</v>
      </c>
      <c r="C15" s="750">
        <f t="shared" si="0"/>
        <v>2.2744472438346427E-2</v>
      </c>
      <c r="D15" s="751">
        <f>+'Resumen '!F61</f>
        <v>34340</v>
      </c>
      <c r="E15" s="752">
        <f t="shared" si="2"/>
        <v>0.5988525190520203</v>
      </c>
      <c r="F15" s="751">
        <f>+'Resumen '!G61</f>
        <v>23003</v>
      </c>
      <c r="G15" s="753">
        <f t="shared" si="3"/>
        <v>0.4011474809479797</v>
      </c>
      <c r="H15" s="50"/>
      <c r="I15" s="113"/>
      <c r="J15" s="113"/>
      <c r="K15" s="113"/>
      <c r="L15" s="79"/>
      <c r="T15" s="756" t="s">
        <v>486</v>
      </c>
      <c r="U15" s="757">
        <v>39299</v>
      </c>
      <c r="V15" s="757">
        <v>-25509</v>
      </c>
      <c r="W15" s="757" t="e">
        <f t="shared" si="4"/>
        <v>#VALUE!</v>
      </c>
    </row>
    <row r="16" spans="1:23" s="35" customFormat="1" ht="37.5">
      <c r="A16" s="748" t="s">
        <v>489</v>
      </c>
      <c r="B16" s="749">
        <f t="shared" si="1"/>
        <v>31432</v>
      </c>
      <c r="C16" s="750">
        <f t="shared" si="0"/>
        <v>1.2467158287534745E-2</v>
      </c>
      <c r="D16" s="751">
        <f>+'Resumen '!F62</f>
        <v>19175</v>
      </c>
      <c r="E16" s="752">
        <f t="shared" si="2"/>
        <v>0.61004708577246114</v>
      </c>
      <c r="F16" s="751">
        <f>+'Resumen '!G62</f>
        <v>12257</v>
      </c>
      <c r="G16" s="753">
        <f t="shared" si="3"/>
        <v>0.3899529142275388</v>
      </c>
      <c r="H16" s="50"/>
      <c r="I16" s="113"/>
      <c r="J16" s="113"/>
      <c r="K16" s="113"/>
      <c r="L16" s="79"/>
      <c r="T16" s="756" t="s">
        <v>487</v>
      </c>
      <c r="U16" s="757">
        <v>25049</v>
      </c>
      <c r="V16" s="757">
        <v>-13161</v>
      </c>
      <c r="W16" s="757" t="e">
        <f t="shared" si="4"/>
        <v>#VALUE!</v>
      </c>
    </row>
    <row r="17" spans="1:23" s="35" customFormat="1" ht="37.5">
      <c r="A17" s="748" t="s">
        <v>490</v>
      </c>
      <c r="B17" s="749">
        <f t="shared" si="1"/>
        <v>15404</v>
      </c>
      <c r="C17" s="750">
        <f t="shared" si="0"/>
        <v>6.1098277634635155E-3</v>
      </c>
      <c r="D17" s="751">
        <f>+'Resumen '!F63</f>
        <v>9127</v>
      </c>
      <c r="E17" s="752">
        <f t="shared" si="2"/>
        <v>0.5925084393663983</v>
      </c>
      <c r="F17" s="751">
        <f>+'Resumen '!G63</f>
        <v>6277</v>
      </c>
      <c r="G17" s="753">
        <f t="shared" si="3"/>
        <v>0.40749156063360165</v>
      </c>
      <c r="H17" s="50"/>
      <c r="I17" s="113"/>
      <c r="J17" s="113"/>
      <c r="K17" s="113"/>
      <c r="L17" s="79"/>
      <c r="T17" s="756" t="s">
        <v>488</v>
      </c>
      <c r="U17" s="757">
        <v>13405</v>
      </c>
      <c r="V17" s="757">
        <v>-5601</v>
      </c>
      <c r="W17" s="757" t="e">
        <f t="shared" si="4"/>
        <v>#VALUE!</v>
      </c>
    </row>
    <row r="18" spans="1:23" s="35" customFormat="1" ht="37.5">
      <c r="A18" s="748" t="s">
        <v>491</v>
      </c>
      <c r="B18" s="749">
        <f t="shared" si="1"/>
        <v>6719</v>
      </c>
      <c r="C18" s="750">
        <f t="shared" si="0"/>
        <v>2.6650177059667204E-3</v>
      </c>
      <c r="D18" s="751">
        <f>+'Resumen '!F64</f>
        <v>3887</v>
      </c>
      <c r="E18" s="752">
        <f t="shared" si="2"/>
        <v>0.57850870665277576</v>
      </c>
      <c r="F18" s="751">
        <f>+'Resumen '!G64</f>
        <v>2832</v>
      </c>
      <c r="G18" s="753">
        <f t="shared" si="3"/>
        <v>0.42149129334722429</v>
      </c>
      <c r="H18" s="50"/>
      <c r="I18" s="113"/>
      <c r="J18" s="113"/>
      <c r="K18" s="113"/>
      <c r="L18" s="738"/>
      <c r="T18" s="756" t="s">
        <v>489</v>
      </c>
      <c r="U18" s="757">
        <v>7875</v>
      </c>
      <c r="V18" s="757">
        <v>-2898</v>
      </c>
      <c r="W18" s="757" t="e">
        <f t="shared" si="4"/>
        <v>#VALUE!</v>
      </c>
    </row>
    <row r="19" spans="1:23" s="35" customFormat="1" ht="37.5">
      <c r="A19" s="748" t="s">
        <v>492</v>
      </c>
      <c r="B19" s="749">
        <f t="shared" si="1"/>
        <v>4511</v>
      </c>
      <c r="C19" s="750">
        <f t="shared" si="0"/>
        <v>1.7892387068932693E-3</v>
      </c>
      <c r="D19" s="751">
        <f>+'Resumen '!F65</f>
        <v>2498</v>
      </c>
      <c r="E19" s="752">
        <f t="shared" si="2"/>
        <v>0.55375748171137218</v>
      </c>
      <c r="F19" s="751">
        <f>+'Resumen '!G65</f>
        <v>2013</v>
      </c>
      <c r="G19" s="753">
        <f t="shared" si="3"/>
        <v>0.44624251828862782</v>
      </c>
      <c r="H19" s="50"/>
      <c r="I19" s="113"/>
      <c r="J19" s="113"/>
      <c r="K19" s="113"/>
      <c r="L19" s="738"/>
      <c r="T19" s="756" t="s">
        <v>490</v>
      </c>
      <c r="U19" s="757">
        <v>3939</v>
      </c>
      <c r="V19" s="757">
        <v>-1434</v>
      </c>
      <c r="W19" s="757" t="e">
        <f t="shared" si="4"/>
        <v>#VALUE!</v>
      </c>
    </row>
    <row r="20" spans="1:23" s="35" customFormat="1" ht="37.5">
      <c r="A20" s="748" t="s">
        <v>493</v>
      </c>
      <c r="B20" s="749">
        <f t="shared" si="1"/>
        <v>1</v>
      </c>
      <c r="C20" s="750">
        <f t="shared" si="0"/>
        <v>3.9663903943543983E-7</v>
      </c>
      <c r="D20" s="751">
        <f>+'Resumen '!F66</f>
        <v>1</v>
      </c>
      <c r="E20" s="752">
        <f t="shared" si="2"/>
        <v>1</v>
      </c>
      <c r="F20" s="1033" t="str">
        <f>+'Resumen '!G66</f>
        <v>0</v>
      </c>
      <c r="G20" s="753">
        <f t="shared" si="3"/>
        <v>0</v>
      </c>
      <c r="H20" s="50"/>
      <c r="I20" s="113"/>
      <c r="J20" s="113"/>
      <c r="K20" s="113"/>
      <c r="L20" s="79"/>
      <c r="T20" s="756" t="s">
        <v>491</v>
      </c>
      <c r="U20" s="757">
        <v>1841</v>
      </c>
      <c r="V20" s="757">
        <v>-673</v>
      </c>
      <c r="W20" s="757" t="e">
        <f t="shared" si="4"/>
        <v>#VALUE!</v>
      </c>
    </row>
    <row r="21" spans="1:23" s="35" customFormat="1" ht="37.5">
      <c r="A21" s="744" t="s">
        <v>225</v>
      </c>
      <c r="B21" s="745">
        <f>SUM(B5:B20)</f>
        <v>2521184</v>
      </c>
      <c r="C21" s="746">
        <f>SUM(C5:C19)</f>
        <v>0.9999996033609605</v>
      </c>
      <c r="D21" s="745">
        <f>SUM(D5:D20)</f>
        <v>1342572</v>
      </c>
      <c r="E21" s="758">
        <f t="shared" si="2"/>
        <v>0.53251646845291734</v>
      </c>
      <c r="F21" s="745">
        <f>SUM(F5:F20)</f>
        <v>1178612</v>
      </c>
      <c r="G21" s="759">
        <f t="shared" si="3"/>
        <v>0.46748353154708266</v>
      </c>
      <c r="H21" s="50"/>
      <c r="I21" s="760"/>
      <c r="J21" s="760"/>
      <c r="K21" s="760"/>
      <c r="L21" s="761"/>
      <c r="T21" s="756" t="s">
        <v>492</v>
      </c>
      <c r="U21" s="757">
        <v>855</v>
      </c>
      <c r="V21" s="757">
        <v>-303</v>
      </c>
      <c r="W21" s="757" t="e">
        <f t="shared" si="4"/>
        <v>#VALUE!</v>
      </c>
    </row>
    <row r="22" spans="1:23" ht="25.5">
      <c r="A22" s="1069"/>
      <c r="B22" s="1228"/>
      <c r="C22" s="1228"/>
      <c r="D22" s="1228"/>
      <c r="E22" s="1228"/>
      <c r="F22" s="1228"/>
      <c r="G22" s="1228"/>
      <c r="H22" s="8"/>
      <c r="I22" s="13"/>
      <c r="J22" s="13"/>
      <c r="K22" s="13"/>
      <c r="L22" s="78"/>
      <c r="T22" s="26" t="s">
        <v>225</v>
      </c>
      <c r="U22" s="17">
        <f>SUM(U7:U21)</f>
        <v>724953</v>
      </c>
      <c r="V22" s="17">
        <f>SUM(V7:V21)</f>
        <v>-545405</v>
      </c>
    </row>
    <row r="23" spans="1:23" ht="18.75">
      <c r="B23" s="8"/>
      <c r="C23" s="8"/>
      <c r="D23" s="8"/>
      <c r="E23" s="8"/>
      <c r="F23" s="8"/>
      <c r="G23" s="8"/>
      <c r="H23" s="8"/>
      <c r="I23" s="8"/>
      <c r="J23" s="8"/>
      <c r="K23" s="8"/>
      <c r="L23" s="78"/>
    </row>
    <row r="24" spans="1:23" ht="18.75">
      <c r="B24" s="8"/>
      <c r="C24" s="8"/>
      <c r="D24" s="8"/>
      <c r="E24" s="8"/>
      <c r="F24" s="8"/>
      <c r="G24" s="8"/>
      <c r="H24" s="8"/>
      <c r="I24" s="8"/>
      <c r="J24" s="8"/>
      <c r="K24" s="8"/>
      <c r="L24" s="78"/>
    </row>
    <row r="25" spans="1:23" ht="18.75">
      <c r="B25" s="8"/>
      <c r="C25" s="8"/>
      <c r="D25" s="8"/>
      <c r="E25" s="8"/>
      <c r="F25" s="8"/>
      <c r="G25" s="8"/>
      <c r="H25" s="8"/>
      <c r="I25" s="8"/>
      <c r="J25" s="8"/>
      <c r="K25" s="8"/>
      <c r="L25" s="78"/>
    </row>
    <row r="26" spans="1:23" ht="18.75">
      <c r="B26" s="8"/>
      <c r="C26" s="8"/>
      <c r="D26" s="8"/>
      <c r="E26" s="8"/>
      <c r="F26" s="8"/>
      <c r="G26" s="8"/>
      <c r="H26" s="8"/>
      <c r="I26" s="8"/>
      <c r="J26" s="8"/>
      <c r="K26" s="8"/>
      <c r="L26" s="78"/>
    </row>
    <row r="27" spans="1:23" ht="18.75">
      <c r="B27" s="414"/>
      <c r="C27" s="414"/>
      <c r="D27" s="414"/>
      <c r="E27" s="414"/>
      <c r="F27" s="414"/>
      <c r="G27" s="8"/>
      <c r="H27" s="8"/>
      <c r="I27" s="8"/>
      <c r="J27" s="8"/>
      <c r="K27" s="8"/>
      <c r="L27" s="78"/>
    </row>
    <row r="28" spans="1:23" ht="18.75">
      <c r="B28" s="414"/>
      <c r="C28" s="414"/>
      <c r="D28" s="414"/>
      <c r="E28" s="414"/>
      <c r="F28" s="414"/>
      <c r="G28" s="8"/>
      <c r="H28" s="8"/>
      <c r="I28" s="8"/>
      <c r="J28" s="8"/>
      <c r="K28" s="8"/>
      <c r="L28" s="78"/>
    </row>
    <row r="29" spans="1:23" ht="18.75">
      <c r="B29" s="414"/>
      <c r="C29" s="414"/>
      <c r="D29" s="414"/>
      <c r="E29" s="414"/>
      <c r="F29" s="414"/>
      <c r="G29" s="8"/>
      <c r="H29" s="8"/>
      <c r="I29" s="8"/>
      <c r="J29" s="8"/>
      <c r="K29" s="8"/>
      <c r="L29" s="78"/>
    </row>
    <row r="30" spans="1:23" ht="18.75">
      <c r="B30" s="414"/>
      <c r="C30" s="16"/>
      <c r="D30" s="16"/>
      <c r="E30" s="16"/>
      <c r="F30" s="16"/>
      <c r="G30" s="8"/>
      <c r="H30" s="8"/>
      <c r="I30" s="8"/>
      <c r="J30" s="8"/>
      <c r="K30" s="8"/>
      <c r="L30" s="78"/>
    </row>
    <row r="31" spans="1:23" ht="18.75">
      <c r="B31" s="414"/>
      <c r="C31" s="1449" t="s">
        <v>479</v>
      </c>
      <c r="D31" s="16"/>
      <c r="E31" s="16"/>
      <c r="F31" s="16"/>
      <c r="G31" s="8"/>
      <c r="H31" s="8"/>
      <c r="I31" s="8"/>
      <c r="J31" s="8"/>
      <c r="K31" s="8"/>
      <c r="L31" s="78"/>
    </row>
    <row r="32" spans="1:23" ht="18.75">
      <c r="B32" s="414"/>
      <c r="C32" s="1449"/>
      <c r="D32" s="740" t="s">
        <v>474</v>
      </c>
      <c r="E32" s="740" t="s">
        <v>472</v>
      </c>
      <c r="F32" s="16"/>
      <c r="G32" s="8"/>
      <c r="H32" s="8"/>
      <c r="I32" s="8"/>
      <c r="J32" s="8"/>
      <c r="K32" s="8"/>
      <c r="L32" s="78"/>
    </row>
    <row r="33" spans="2:16" ht="18.75">
      <c r="B33" s="414"/>
      <c r="C33" s="741" t="s">
        <v>476</v>
      </c>
      <c r="D33" s="742">
        <f>F5*-1</f>
        <v>-18005</v>
      </c>
      <c r="E33" s="743">
        <f>+D5</f>
        <v>26158</v>
      </c>
      <c r="F33" s="16"/>
      <c r="G33" s="8"/>
      <c r="H33" s="8"/>
      <c r="I33" s="8"/>
      <c r="J33" s="8"/>
      <c r="K33" s="8"/>
      <c r="L33" s="78"/>
    </row>
    <row r="34" spans="2:16" ht="18.75">
      <c r="B34" s="414"/>
      <c r="C34" s="741" t="s">
        <v>478</v>
      </c>
      <c r="D34" s="742">
        <f t="shared" ref="D34:D47" si="5">F6*-1</f>
        <v>-135603</v>
      </c>
      <c r="E34" s="743">
        <f t="shared" ref="E34:E47" si="6">+D6</f>
        <v>159089</v>
      </c>
      <c r="F34" s="16"/>
      <c r="G34" s="8"/>
      <c r="H34" s="8"/>
      <c r="I34" s="8"/>
      <c r="J34" s="8"/>
      <c r="K34" s="8"/>
      <c r="L34" s="78"/>
    </row>
    <row r="35" spans="2:16" ht="18.75">
      <c r="B35" s="414"/>
      <c r="C35" s="741" t="s">
        <v>480</v>
      </c>
      <c r="D35" s="742">
        <f t="shared" si="5"/>
        <v>-180933</v>
      </c>
      <c r="E35" s="743">
        <f t="shared" si="6"/>
        <v>192649</v>
      </c>
      <c r="F35" s="16"/>
      <c r="G35" s="8"/>
      <c r="H35" s="8"/>
      <c r="I35" s="8"/>
      <c r="J35" s="8"/>
      <c r="K35" s="8"/>
      <c r="L35" s="78"/>
    </row>
    <row r="36" spans="2:16" ht="18.75">
      <c r="B36" s="414"/>
      <c r="C36" s="741" t="s">
        <v>481</v>
      </c>
      <c r="D36" s="742">
        <f t="shared" si="5"/>
        <v>-190340</v>
      </c>
      <c r="E36" s="743">
        <f t="shared" si="6"/>
        <v>199552</v>
      </c>
      <c r="F36" s="16"/>
      <c r="G36" s="8"/>
      <c r="H36" s="8"/>
      <c r="I36" s="8"/>
      <c r="J36" s="8"/>
      <c r="K36" s="8"/>
      <c r="L36" s="135"/>
      <c r="M36" s="13"/>
      <c r="N36" s="13"/>
      <c r="O36" s="9"/>
      <c r="P36" s="9"/>
    </row>
    <row r="37" spans="2:16" ht="18.75">
      <c r="B37" s="414"/>
      <c r="C37" s="741" t="s">
        <v>482</v>
      </c>
      <c r="D37" s="742">
        <f t="shared" si="5"/>
        <v>-160403</v>
      </c>
      <c r="E37" s="743">
        <f t="shared" si="6"/>
        <v>170044</v>
      </c>
      <c r="F37" s="16"/>
      <c r="G37" s="8"/>
      <c r="H37" s="8"/>
      <c r="I37" s="8"/>
      <c r="J37" s="8"/>
      <c r="K37" s="8"/>
      <c r="L37" s="135"/>
      <c r="M37" s="13"/>
      <c r="N37" s="13"/>
      <c r="O37" s="9"/>
      <c r="P37" s="9"/>
    </row>
    <row r="38" spans="2:16" ht="18.75">
      <c r="B38" s="414"/>
      <c r="C38" s="741" t="s">
        <v>483</v>
      </c>
      <c r="D38" s="742">
        <f t="shared" si="5"/>
        <v>-137125</v>
      </c>
      <c r="E38" s="743">
        <f t="shared" si="6"/>
        <v>148074</v>
      </c>
      <c r="F38" s="16"/>
      <c r="G38" s="8"/>
      <c r="H38" s="8"/>
      <c r="I38" s="8"/>
      <c r="J38" s="8"/>
      <c r="K38" s="8"/>
      <c r="L38" s="135"/>
      <c r="M38" s="13"/>
      <c r="N38" s="13"/>
      <c r="O38" s="9"/>
      <c r="P38" s="9"/>
    </row>
    <row r="39" spans="2:16" ht="18.75">
      <c r="B39" s="414"/>
      <c r="C39" s="741" t="s">
        <v>484</v>
      </c>
      <c r="D39" s="742">
        <f t="shared" si="5"/>
        <v>-112984</v>
      </c>
      <c r="E39" s="743">
        <f t="shared" si="6"/>
        <v>129932</v>
      </c>
      <c r="F39" s="16"/>
      <c r="G39" s="8"/>
      <c r="H39" s="8"/>
      <c r="I39" s="8"/>
      <c r="J39" s="8"/>
      <c r="K39" s="8"/>
      <c r="L39" s="135"/>
      <c r="M39" s="13"/>
      <c r="N39" s="13"/>
      <c r="O39" s="9"/>
      <c r="P39" s="9"/>
    </row>
    <row r="40" spans="2:16" ht="97.5" customHeight="1">
      <c r="B40" s="414"/>
      <c r="C40" s="741" t="s">
        <v>485</v>
      </c>
      <c r="D40" s="742">
        <f t="shared" si="5"/>
        <v>-86958</v>
      </c>
      <c r="E40" s="743">
        <f t="shared" si="6"/>
        <v>106057</v>
      </c>
      <c r="F40" s="16"/>
      <c r="G40" s="8"/>
      <c r="H40" s="8"/>
      <c r="I40" s="8"/>
      <c r="J40" s="8"/>
      <c r="K40" s="8"/>
      <c r="L40" s="135"/>
      <c r="M40" s="13"/>
      <c r="N40" s="13"/>
      <c r="O40" s="9"/>
      <c r="P40" s="9"/>
    </row>
    <row r="41" spans="2:16" ht="97.5" customHeight="1">
      <c r="B41" s="414"/>
      <c r="C41" s="741" t="s">
        <v>486</v>
      </c>
      <c r="D41" s="742">
        <f t="shared" si="5"/>
        <v>-67088</v>
      </c>
      <c r="E41" s="743">
        <f t="shared" si="6"/>
        <v>84648</v>
      </c>
      <c r="F41" s="16"/>
      <c r="G41" s="8"/>
      <c r="H41" s="8"/>
      <c r="I41" s="8"/>
      <c r="J41" s="8"/>
      <c r="K41" s="8"/>
      <c r="L41" s="135"/>
      <c r="M41" s="13"/>
      <c r="N41" s="13"/>
      <c r="O41" s="9"/>
      <c r="P41" s="9"/>
    </row>
    <row r="42" spans="2:16" ht="97.5" customHeight="1">
      <c r="B42" s="414"/>
      <c r="C42" s="741" t="s">
        <v>487</v>
      </c>
      <c r="D42" s="742">
        <f t="shared" si="5"/>
        <v>-42791</v>
      </c>
      <c r="E42" s="743">
        <f t="shared" si="6"/>
        <v>57341</v>
      </c>
      <c r="F42" s="16"/>
      <c r="G42" s="8"/>
      <c r="H42" s="8"/>
      <c r="I42" s="8"/>
      <c r="J42" s="8"/>
      <c r="K42" s="8"/>
      <c r="L42" s="135"/>
      <c r="M42" s="13"/>
      <c r="N42" s="13"/>
      <c r="O42" s="9"/>
      <c r="P42" s="9"/>
    </row>
    <row r="43" spans="2:16" ht="15.75">
      <c r="B43" s="414"/>
      <c r="C43" s="741" t="s">
        <v>488</v>
      </c>
      <c r="D43" s="742">
        <f t="shared" si="5"/>
        <v>-23003</v>
      </c>
      <c r="E43" s="743">
        <f t="shared" si="6"/>
        <v>34340</v>
      </c>
      <c r="F43" s="16"/>
      <c r="G43" s="8"/>
      <c r="H43" s="8"/>
      <c r="I43" s="8"/>
      <c r="J43" s="8"/>
      <c r="K43" s="8"/>
      <c r="L43" s="13"/>
      <c r="M43" s="13"/>
      <c r="N43" s="13"/>
      <c r="O43" s="9"/>
      <c r="P43" s="9"/>
    </row>
    <row r="44" spans="2:16" ht="15.75">
      <c r="B44" s="414"/>
      <c r="C44" s="741" t="s">
        <v>489</v>
      </c>
      <c r="D44" s="742">
        <f t="shared" si="5"/>
        <v>-12257</v>
      </c>
      <c r="E44" s="743">
        <f t="shared" si="6"/>
        <v>19175</v>
      </c>
      <c r="F44" s="16"/>
      <c r="G44" s="8"/>
      <c r="H44" s="8"/>
      <c r="I44" s="8"/>
      <c r="J44" s="8"/>
      <c r="K44" s="8"/>
      <c r="L44" s="13"/>
      <c r="M44" s="13"/>
      <c r="N44" s="13"/>
      <c r="O44" s="9"/>
      <c r="P44" s="9"/>
    </row>
    <row r="45" spans="2:16" ht="15.75">
      <c r="B45" s="414"/>
      <c r="C45" s="741" t="s">
        <v>490</v>
      </c>
      <c r="D45" s="742">
        <f t="shared" si="5"/>
        <v>-6277</v>
      </c>
      <c r="E45" s="743">
        <f t="shared" si="6"/>
        <v>9127</v>
      </c>
      <c r="F45" s="16"/>
      <c r="G45" s="8"/>
      <c r="H45" s="8"/>
      <c r="I45" s="8"/>
      <c r="J45" s="8"/>
      <c r="K45" s="8"/>
      <c r="L45" s="13"/>
      <c r="M45" s="13"/>
      <c r="N45" s="13"/>
      <c r="O45" s="9"/>
      <c r="P45" s="9"/>
    </row>
    <row r="46" spans="2:16" ht="15.75">
      <c r="B46" s="414"/>
      <c r="C46" s="741" t="s">
        <v>491</v>
      </c>
      <c r="D46" s="742">
        <f t="shared" si="5"/>
        <v>-2832</v>
      </c>
      <c r="E46" s="743">
        <f t="shared" si="6"/>
        <v>3887</v>
      </c>
      <c r="F46" s="16"/>
      <c r="G46" s="8"/>
      <c r="H46" s="8"/>
      <c r="I46" s="8"/>
      <c r="J46" s="8"/>
      <c r="K46" s="8"/>
      <c r="L46" s="13"/>
      <c r="M46" s="13"/>
      <c r="N46" s="13"/>
      <c r="O46" s="9"/>
      <c r="P46" s="9"/>
    </row>
    <row r="47" spans="2:16" ht="15.75">
      <c r="B47" s="414"/>
      <c r="C47" s="741" t="s">
        <v>492</v>
      </c>
      <c r="D47" s="742">
        <f t="shared" si="5"/>
        <v>-2013</v>
      </c>
      <c r="E47" s="743">
        <f t="shared" si="6"/>
        <v>2498</v>
      </c>
      <c r="F47" s="16"/>
      <c r="G47" s="8"/>
      <c r="H47" s="8"/>
      <c r="I47" s="8"/>
      <c r="J47" s="8"/>
      <c r="K47" s="8"/>
      <c r="L47" s="13"/>
      <c r="M47" s="13"/>
      <c r="N47" s="13"/>
      <c r="O47" s="9"/>
      <c r="P47" s="9"/>
    </row>
    <row r="48" spans="2:16">
      <c r="B48" s="414"/>
      <c r="C48" s="16"/>
      <c r="D48" s="16"/>
      <c r="E48" s="16"/>
      <c r="F48" s="16"/>
      <c r="G48" s="8"/>
      <c r="H48" s="8"/>
      <c r="L48" s="13"/>
      <c r="M48" s="13"/>
      <c r="N48" s="13"/>
      <c r="O48" s="9"/>
      <c r="P48" s="9"/>
    </row>
    <row r="49" spans="2:16">
      <c r="B49" s="16"/>
      <c r="C49" s="16"/>
      <c r="D49" s="16"/>
      <c r="E49" s="16"/>
      <c r="F49" s="16"/>
      <c r="L49" s="13"/>
      <c r="M49" s="13"/>
      <c r="N49" s="13"/>
      <c r="O49" s="9"/>
      <c r="P49" s="37"/>
    </row>
    <row r="50" spans="2:16" ht="15.75">
      <c r="B50" s="16"/>
      <c r="C50" s="16"/>
      <c r="D50" s="16"/>
      <c r="E50" s="16"/>
      <c r="F50" s="16"/>
      <c r="L50" s="13"/>
      <c r="M50" s="13"/>
      <c r="N50" s="38"/>
      <c r="O50" s="9"/>
      <c r="P50" s="37"/>
    </row>
    <row r="51" spans="2:16">
      <c r="B51" s="16"/>
      <c r="C51" s="16"/>
      <c r="D51" s="16"/>
      <c r="E51" s="16"/>
      <c r="F51" s="16"/>
    </row>
    <row r="52" spans="2:16">
      <c r="B52" s="16"/>
      <c r="C52" s="16"/>
      <c r="D52" s="16"/>
      <c r="E52" s="16"/>
      <c r="F52" s="16"/>
    </row>
    <row r="53" spans="2:16">
      <c r="B53" s="16"/>
      <c r="C53" s="16"/>
      <c r="D53" s="16"/>
      <c r="E53" s="16"/>
      <c r="F53" s="16"/>
    </row>
    <row r="54" spans="2:16">
      <c r="B54" s="16"/>
      <c r="C54" s="16"/>
      <c r="D54" s="16"/>
      <c r="E54" s="16"/>
      <c r="F54" s="16"/>
    </row>
    <row r="56" spans="2:16" ht="71.25" customHeight="1"/>
    <row r="57" spans="2:16" ht="71.25" customHeight="1"/>
    <row r="58" spans="2:16" ht="71.25" customHeight="1"/>
    <row r="59" spans="2:16" ht="71.25" customHeight="1"/>
  </sheetData>
  <mergeCells count="4">
    <mergeCell ref="A1:K1"/>
    <mergeCell ref="C31:C32"/>
    <mergeCell ref="T5:V5"/>
    <mergeCell ref="A2:K2"/>
  </mergeCells>
  <conditionalFormatting sqref="B5:G5 B6:C19 E6:G19 D6:D20 B21:G21">
    <cfRule type="cellIs" dxfId="412" priority="1" operator="equal">
      <formula>0</formula>
    </cfRule>
  </conditionalFormatting>
  <pageMargins left="0.70866141732283472" right="0.70866141732283472" top="0.74803149606299213" bottom="0.74803149606299213" header="0.31496062992125984" footer="0.31496062992125984"/>
  <pageSetup scale="17" orientation="portrait" r:id="rId1"/>
  <drawing r:id="rId2"/>
  <tableParts count="1">
    <tablePart r:id="rId3"/>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Hoja73">
    <tabColor theme="0" tint="-0.249977111117893"/>
    <pageSetUpPr fitToPage="1"/>
  </sheetPr>
  <dimension ref="A1:R41"/>
  <sheetViews>
    <sheetView showGridLines="0" view="pageBreakPreview" zoomScale="40" zoomScaleNormal="100" zoomScaleSheetLayoutView="40" workbookViewId="0">
      <selection activeCell="I16" sqref="I16"/>
    </sheetView>
  </sheetViews>
  <sheetFormatPr defaultColWidth="11.42578125" defaultRowHeight="14.25"/>
  <cols>
    <col min="1" max="1" width="49.140625" style="254" customWidth="1"/>
    <col min="2" max="2" width="33.7109375" style="254" customWidth="1"/>
    <col min="3" max="3" width="43.7109375" style="254" customWidth="1"/>
    <col min="4" max="4" width="55.85546875" style="254" customWidth="1"/>
    <col min="5" max="5" width="42.42578125" style="254" customWidth="1"/>
    <col min="6" max="13" width="14.28515625" style="254" customWidth="1"/>
    <col min="14" max="14" width="14.42578125" style="254" customWidth="1"/>
    <col min="15" max="15" width="14.28515625" style="254" customWidth="1"/>
    <col min="16" max="16" width="13.85546875" style="254" customWidth="1"/>
    <col min="17" max="16384" width="11.42578125" style="254"/>
  </cols>
  <sheetData>
    <row r="1" spans="1:18" s="431" customFormat="1" ht="78" customHeight="1">
      <c r="A1" s="1412" t="s">
        <v>494</v>
      </c>
      <c r="B1" s="1412"/>
      <c r="C1" s="1412"/>
      <c r="D1" s="1412"/>
      <c r="E1" s="1412"/>
      <c r="F1" s="1412"/>
      <c r="G1" s="1412"/>
      <c r="H1" s="1412"/>
      <c r="I1" s="1412"/>
      <c r="J1" s="1412"/>
      <c r="K1" s="1412"/>
      <c r="L1" s="1412"/>
      <c r="M1" s="1412"/>
    </row>
    <row r="2" spans="1:18" s="431" customFormat="1" ht="39" customHeight="1">
      <c r="A2" s="1381" t="str">
        <f>+'Resumen '!O4</f>
        <v>Período:  Diciembre 2008 - Febrero 2025</v>
      </c>
      <c r="B2" s="1381"/>
      <c r="C2" s="1381"/>
      <c r="D2" s="1381"/>
      <c r="E2" s="1381"/>
      <c r="F2" s="1381"/>
      <c r="G2" s="1381"/>
      <c r="H2" s="1381"/>
      <c r="I2" s="1381"/>
      <c r="J2" s="1381"/>
      <c r="K2" s="1381"/>
      <c r="L2" s="1381"/>
      <c r="M2" s="1381"/>
    </row>
    <row r="3" spans="1:18" ht="10.5" customHeight="1">
      <c r="A3" s="1453"/>
      <c r="B3" s="1453"/>
      <c r="C3" s="1453"/>
      <c r="D3" s="1453"/>
      <c r="E3" s="1453"/>
      <c r="F3" s="1453"/>
      <c r="G3" s="1453"/>
      <c r="H3" s="1453"/>
      <c r="I3" s="1453"/>
      <c r="J3" s="1453"/>
      <c r="K3" s="1453"/>
      <c r="L3" s="1453"/>
      <c r="M3" s="1453"/>
    </row>
    <row r="4" spans="1:18" ht="83.25" customHeight="1">
      <c r="A4" s="715" t="s">
        <v>180</v>
      </c>
      <c r="B4" s="601" t="s">
        <v>495</v>
      </c>
      <c r="C4" s="601" t="s">
        <v>496</v>
      </c>
      <c r="D4" s="601" t="s">
        <v>497</v>
      </c>
      <c r="E4" s="826" t="s">
        <v>498</v>
      </c>
      <c r="N4" s="295"/>
      <c r="O4" s="295"/>
      <c r="P4" s="295"/>
      <c r="Q4" s="295"/>
      <c r="R4" s="295"/>
    </row>
    <row r="5" spans="1:18" ht="27" customHeight="1">
      <c r="A5" s="602" t="s">
        <v>259</v>
      </c>
      <c r="B5" s="716">
        <v>992746</v>
      </c>
      <c r="C5" s="716">
        <f>+'V.4.2.NA. Reportes ARL'!D6</f>
        <v>10977</v>
      </c>
      <c r="D5" s="717">
        <f>+(Tabla23[[#This Row],[Total Casos de Accid. Laborales y Enf. Prof.]]/Tabla23[[#This Row],[Afiliación al SRL]])*100000</f>
        <v>1105.7208994042787</v>
      </c>
      <c r="E5" s="1231">
        <f>C5/B5</f>
        <v>1.1057208994042786E-2</v>
      </c>
      <c r="N5" s="295"/>
      <c r="O5" s="295"/>
      <c r="P5" s="295"/>
      <c r="Q5" s="295"/>
      <c r="R5" s="295"/>
    </row>
    <row r="6" spans="1:18" ht="27" customHeight="1">
      <c r="A6" s="602" t="s">
        <v>260</v>
      </c>
      <c r="B6" s="716">
        <v>1084705</v>
      </c>
      <c r="C6" s="716">
        <f>+'V.4.2.NA. Reportes ARL'!D7</f>
        <v>14683</v>
      </c>
      <c r="D6" s="717">
        <f>+(Tabla23[[#This Row],[Total Casos de Accid. Laborales y Enf. Prof.]]/Tabla23[[#This Row],[Afiliación al SRL]])*100000</f>
        <v>1353.6399297504852</v>
      </c>
      <c r="E6" s="1231">
        <f t="shared" ref="E6:E22" si="0">C6/B6</f>
        <v>1.3536399297504852E-2</v>
      </c>
      <c r="N6" s="295"/>
      <c r="O6" s="295"/>
      <c r="P6" s="295"/>
      <c r="Q6" s="295"/>
      <c r="R6" s="295"/>
    </row>
    <row r="7" spans="1:18" ht="27" customHeight="1">
      <c r="A7" s="602" t="s">
        <v>261</v>
      </c>
      <c r="B7" s="716">
        <v>1183463</v>
      </c>
      <c r="C7" s="716">
        <f>+'V.4.2.NA. Reportes ARL'!D8</f>
        <v>17456</v>
      </c>
      <c r="D7" s="717">
        <f>+(Tabla23[[#This Row],[Total Casos de Accid. Laborales y Enf. Prof.]]/Tabla23[[#This Row],[Afiliación al SRL]])*100000</f>
        <v>1474.9933035506815</v>
      </c>
      <c r="E7" s="1231">
        <f t="shared" si="0"/>
        <v>1.4749933035506814E-2</v>
      </c>
      <c r="N7" s="295"/>
      <c r="O7" s="295"/>
      <c r="P7" s="295"/>
      <c r="Q7" s="295"/>
      <c r="R7" s="295"/>
    </row>
    <row r="8" spans="1:18" ht="27" customHeight="1">
      <c r="A8" s="602" t="s">
        <v>262</v>
      </c>
      <c r="B8" s="716">
        <v>1367790</v>
      </c>
      <c r="C8" s="716">
        <f>+'V.4.2.NA. Reportes ARL'!D9</f>
        <v>22597</v>
      </c>
      <c r="D8" s="717">
        <f>+(Tabla23[[#This Row],[Total Casos de Accid. Laborales y Enf. Prof.]]/Tabla23[[#This Row],[Afiliación al SRL]])*100000</f>
        <v>1652.0810943200345</v>
      </c>
      <c r="E8" s="1231">
        <f t="shared" si="0"/>
        <v>1.6520810943200345E-2</v>
      </c>
      <c r="N8" s="295"/>
      <c r="O8" s="295"/>
      <c r="P8" s="295"/>
      <c r="Q8" s="295"/>
      <c r="R8" s="295"/>
    </row>
    <row r="9" spans="1:18" ht="27" customHeight="1">
      <c r="A9" s="602" t="s">
        <v>263</v>
      </c>
      <c r="B9" s="716">
        <v>1430273</v>
      </c>
      <c r="C9" s="716">
        <f>+'V.4.2.NA. Reportes ARL'!D10</f>
        <v>26688</v>
      </c>
      <c r="D9" s="717">
        <f>+(Tabla23[[#This Row],[Total Casos de Accid. Laborales y Enf. Prof.]]/Tabla23[[#This Row],[Afiliación al SRL]])*100000</f>
        <v>1865.9374818653503</v>
      </c>
      <c r="E9" s="1231">
        <f t="shared" si="0"/>
        <v>1.8659374818653502E-2</v>
      </c>
      <c r="N9" s="295"/>
      <c r="O9" s="295"/>
      <c r="P9" s="295"/>
      <c r="Q9" s="295"/>
      <c r="R9" s="295"/>
    </row>
    <row r="10" spans="1:18" ht="27" customHeight="1">
      <c r="A10" s="602" t="s">
        <v>264</v>
      </c>
      <c r="B10" s="716">
        <v>1530322</v>
      </c>
      <c r="C10" s="716">
        <f>+'V.4.2.NA. Reportes ARL'!D11</f>
        <v>28635</v>
      </c>
      <c r="D10" s="717">
        <f>+(Tabla23[[#This Row],[Total Casos de Accid. Laborales y Enf. Prof.]]/Tabla23[[#This Row],[Afiliación al SRL]])*100000</f>
        <v>1871.174824644748</v>
      </c>
      <c r="E10" s="1231">
        <f t="shared" si="0"/>
        <v>1.8711748246447481E-2</v>
      </c>
      <c r="N10" s="295"/>
      <c r="O10" s="295"/>
      <c r="P10" s="295"/>
      <c r="Q10" s="295"/>
      <c r="R10" s="295"/>
    </row>
    <row r="11" spans="1:18" ht="27" customHeight="1">
      <c r="A11" s="602" t="s">
        <v>265</v>
      </c>
      <c r="B11" s="716">
        <v>1651202</v>
      </c>
      <c r="C11" s="716">
        <f>+'V.4.2.NA. Reportes ARL'!D12</f>
        <v>31032</v>
      </c>
      <c r="D11" s="717">
        <f>+(Tabla23[[#This Row],[Total Casos de Accid. Laborales y Enf. Prof.]]/Tabla23[[#This Row],[Afiliación al SRL]])*100000</f>
        <v>1879.3581887618836</v>
      </c>
      <c r="E11" s="1231">
        <f t="shared" si="0"/>
        <v>1.8793581887618836E-2</v>
      </c>
      <c r="N11" s="295"/>
      <c r="O11" s="295"/>
      <c r="P11" s="295"/>
      <c r="Q11" s="295"/>
      <c r="R11" s="295"/>
    </row>
    <row r="12" spans="1:18" s="296" customFormat="1" ht="27" customHeight="1">
      <c r="A12" s="602" t="s">
        <v>266</v>
      </c>
      <c r="B12" s="716">
        <v>1759458</v>
      </c>
      <c r="C12" s="716">
        <v>34549</v>
      </c>
      <c r="D12" s="717">
        <f>+(Tabla23[[#This Row],[Total Casos de Accid. Laborales y Enf. Prof.]]/Tabla23[[#This Row],[Afiliación al SRL]])*100000</f>
        <v>1963.6160681300721</v>
      </c>
      <c r="E12" s="1231">
        <f t="shared" si="0"/>
        <v>1.963616068130072E-2</v>
      </c>
      <c r="L12" s="254"/>
      <c r="N12" s="297"/>
      <c r="O12" s="295"/>
      <c r="P12" s="297"/>
      <c r="Q12" s="297"/>
      <c r="R12" s="297"/>
    </row>
    <row r="13" spans="1:18" ht="27" customHeight="1">
      <c r="A13" s="602" t="s">
        <v>267</v>
      </c>
      <c r="B13" s="716">
        <v>1888238</v>
      </c>
      <c r="C13" s="716">
        <v>38856</v>
      </c>
      <c r="D13" s="717">
        <f>+(Tabla23[[#This Row],[Total Casos de Accid. Laborales y Enf. Prof.]]/Tabla23[[#This Row],[Afiliación al SRL]])*100000</f>
        <v>2057.7914436633519</v>
      </c>
      <c r="E13" s="1231">
        <f t="shared" si="0"/>
        <v>2.0577914436633517E-2</v>
      </c>
      <c r="N13" s="295"/>
      <c r="O13" s="295"/>
      <c r="P13" s="295"/>
      <c r="Q13" s="295"/>
      <c r="R13" s="295"/>
    </row>
    <row r="14" spans="1:18" ht="27" customHeight="1">
      <c r="A14" s="602" t="s">
        <v>268</v>
      </c>
      <c r="B14" s="716">
        <v>2050322</v>
      </c>
      <c r="C14" s="716">
        <v>41489</v>
      </c>
      <c r="D14" s="717">
        <f>+(Tabla23[[#This Row],[Total Casos de Accid. Laborales y Enf. Prof.]]/Tabla23[[#This Row],[Afiliación al SRL]])*100000</f>
        <v>2023.5358153499792</v>
      </c>
      <c r="E14" s="1231">
        <f t="shared" si="0"/>
        <v>2.0235358153499791E-2</v>
      </c>
      <c r="N14" s="295"/>
      <c r="O14" s="295"/>
      <c r="P14" s="295"/>
      <c r="Q14" s="295"/>
      <c r="R14" s="295"/>
    </row>
    <row r="15" spans="1:18" ht="27" customHeight="1">
      <c r="A15" s="602" t="s">
        <v>385</v>
      </c>
      <c r="B15" s="716">
        <v>2202518</v>
      </c>
      <c r="C15" s="716">
        <v>45470</v>
      </c>
      <c r="D15" s="717">
        <f>+(Tabla23[[#This Row],[Total Casos de Accid. Laborales y Enf. Prof.]]/Tabla23[[#This Row],[Afiliación al SRL]])*100000</f>
        <v>2064.4553188668606</v>
      </c>
      <c r="E15" s="1231">
        <f t="shared" si="0"/>
        <v>2.0644553188668605E-2</v>
      </c>
      <c r="N15" s="295"/>
      <c r="O15" s="295"/>
      <c r="P15" s="295"/>
      <c r="Q15" s="295"/>
      <c r="R15" s="295"/>
    </row>
    <row r="16" spans="1:18" ht="27" customHeight="1">
      <c r="A16" s="602" t="s">
        <v>386</v>
      </c>
      <c r="B16" s="716">
        <v>2299153</v>
      </c>
      <c r="C16" s="716">
        <v>49148</v>
      </c>
      <c r="D16" s="717">
        <f>+(Tabla23[[#This Row],[Total Casos de Accid. Laborales y Enf. Prof.]]/Tabla23[[#This Row],[Afiliación al SRL]])*100000</f>
        <v>2137.6567805622331</v>
      </c>
      <c r="E16" s="1231">
        <f t="shared" si="0"/>
        <v>2.1376567805622332E-2</v>
      </c>
      <c r="N16" s="295"/>
      <c r="O16" s="295"/>
      <c r="P16" s="295"/>
      <c r="Q16" s="295"/>
      <c r="R16" s="295"/>
    </row>
    <row r="17" spans="1:18" ht="27" customHeight="1">
      <c r="A17" s="602" t="s">
        <v>323</v>
      </c>
      <c r="B17" s="716">
        <v>2117050</v>
      </c>
      <c r="C17" s="716">
        <v>40145</v>
      </c>
      <c r="D17" s="717">
        <f>+(Tabla23[[#This Row],[Total Casos de Accid. Laborales y Enf. Prof.]]/Tabla23[[#This Row],[Afiliación al SRL]])*100000</f>
        <v>1896.2707541153964</v>
      </c>
      <c r="E17" s="1231">
        <f t="shared" si="0"/>
        <v>1.8962707541153964E-2</v>
      </c>
      <c r="N17" s="295"/>
      <c r="O17" s="295"/>
      <c r="P17" s="295"/>
      <c r="Q17" s="295"/>
      <c r="R17" s="295"/>
    </row>
    <row r="18" spans="1:18" ht="27" customHeight="1">
      <c r="A18" s="602" t="s">
        <v>448</v>
      </c>
      <c r="B18" s="716">
        <v>2352043</v>
      </c>
      <c r="C18" s="716">
        <v>47450</v>
      </c>
      <c r="D18" s="717">
        <f>+(Tabla23[[#This Row],[Total Casos de Accid. Laborales y Enf. Prof.]]/Tabla23[[#This Row],[Afiliación al SRL]])*100000</f>
        <v>2017.3950901407841</v>
      </c>
      <c r="E18" s="1231">
        <f t="shared" si="0"/>
        <v>2.017395090140784E-2</v>
      </c>
      <c r="N18" s="295"/>
      <c r="O18" s="295"/>
      <c r="P18" s="295"/>
      <c r="Q18" s="295"/>
      <c r="R18" s="295"/>
    </row>
    <row r="19" spans="1:18" ht="27" customHeight="1">
      <c r="A19" s="718" t="s">
        <v>348</v>
      </c>
      <c r="B19" s="716">
        <v>2405039</v>
      </c>
      <c r="C19" s="716">
        <v>49595</v>
      </c>
      <c r="D19" s="717">
        <f>+(Tabla23[[#This Row],[Total Casos de Accid. Laborales y Enf. Prof.]]/Tabla23[[#This Row],[Afiliación al SRL]])*100000</f>
        <v>2062.1287222369369</v>
      </c>
      <c r="E19" s="1231">
        <f t="shared" si="0"/>
        <v>2.0621287222369368E-2</v>
      </c>
      <c r="N19" s="295"/>
      <c r="O19" s="295"/>
      <c r="P19" s="295"/>
      <c r="Q19" s="295"/>
      <c r="R19" s="295"/>
    </row>
    <row r="20" spans="1:18" ht="27" customHeight="1">
      <c r="A20" s="718" t="s">
        <v>349</v>
      </c>
      <c r="B20" s="716">
        <v>2455244</v>
      </c>
      <c r="C20" s="716">
        <v>46797</v>
      </c>
      <c r="D20" s="717">
        <f>+(Tabla23[[#This Row],[Total Casos de Accid. Laborales y Enf. Prof.]]/Tabla23[[#This Row],[Afiliación al SRL]])*100000</f>
        <v>1906.0020103908205</v>
      </c>
      <c r="E20" s="1231">
        <f t="shared" si="0"/>
        <v>1.9060020103908205E-2</v>
      </c>
      <c r="N20" s="295"/>
      <c r="O20" s="295"/>
      <c r="P20" s="295"/>
      <c r="Q20" s="295"/>
      <c r="R20" s="295"/>
    </row>
    <row r="21" spans="1:18" ht="27" customHeight="1">
      <c r="A21" s="1034" t="s">
        <v>275</v>
      </c>
      <c r="B21" s="716">
        <v>2515541</v>
      </c>
      <c r="C21" s="716">
        <v>50232</v>
      </c>
      <c r="D21" s="717">
        <v>1996.8666779829866</v>
      </c>
      <c r="E21" s="1231">
        <f t="shared" si="0"/>
        <v>1.9968666779829867E-2</v>
      </c>
      <c r="N21" s="295"/>
      <c r="O21" s="295"/>
      <c r="P21" s="295"/>
      <c r="Q21" s="295"/>
      <c r="R21" s="295"/>
    </row>
    <row r="22" spans="1:18" ht="27" customHeight="1">
      <c r="A22" s="718" t="str">
        <f>+'Resumen '!O6</f>
        <v>Feb.2025</v>
      </c>
      <c r="B22" s="716">
        <f>+'Resumen '!D14</f>
        <v>2521184</v>
      </c>
      <c r="C22" s="716">
        <v>12645</v>
      </c>
      <c r="D22" s="717">
        <f>+(Tabla23[[#This Row],[Total Casos de Accid. Laborales y Enf. Prof.]]/Tabla23[[#This Row],[Afiliación al SRL]])*100000</f>
        <v>501.55006536611376</v>
      </c>
      <c r="E22" s="1231">
        <f t="shared" si="0"/>
        <v>5.0155006536611374E-3</v>
      </c>
      <c r="N22" s="295"/>
      <c r="O22" s="298"/>
      <c r="P22" s="295"/>
      <c r="Q22" s="295"/>
      <c r="R22" s="295"/>
    </row>
    <row r="23" spans="1:18" ht="27" customHeight="1">
      <c r="A23" s="719" t="s">
        <v>499</v>
      </c>
      <c r="B23" s="861"/>
      <c r="C23" s="561"/>
      <c r="D23" s="561">
        <f>AVERAGE(D5:D22)</f>
        <v>1768.3430260612777</v>
      </c>
      <c r="E23" s="862">
        <f>AVERAGE(E5:E22)</f>
        <v>1.7683430260612778E-2</v>
      </c>
      <c r="N23" s="295"/>
      <c r="O23" s="295"/>
      <c r="P23" s="295"/>
      <c r="Q23" s="295"/>
      <c r="R23" s="295"/>
    </row>
    <row r="24" spans="1:18" ht="27.75" customHeight="1">
      <c r="A24" s="842" t="s">
        <v>500</v>
      </c>
      <c r="N24" s="295"/>
      <c r="O24" s="295"/>
      <c r="P24" s="295"/>
      <c r="Q24" s="295"/>
      <c r="R24" s="295"/>
    </row>
    <row r="25" spans="1:18">
      <c r="N25" s="288"/>
      <c r="O25" s="295"/>
    </row>
    <row r="26" spans="1:18">
      <c r="N26" s="288"/>
      <c r="O26" s="295"/>
    </row>
    <row r="27" spans="1:18">
      <c r="N27" s="288"/>
      <c r="O27" s="288"/>
    </row>
    <row r="28" spans="1:18" ht="15">
      <c r="A28" s="299">
        <v>100000</v>
      </c>
      <c r="N28" s="288"/>
      <c r="O28" s="288"/>
    </row>
    <row r="29" spans="1:18">
      <c r="N29" s="288"/>
      <c r="O29" s="288"/>
    </row>
    <row r="30" spans="1:18">
      <c r="N30" s="288"/>
      <c r="O30" s="288"/>
    </row>
    <row r="31" spans="1:18" ht="69" customHeight="1">
      <c r="N31" s="288"/>
      <c r="O31" s="288"/>
      <c r="P31" s="285"/>
    </row>
    <row r="32" spans="1:18">
      <c r="N32" s="288"/>
      <c r="O32" s="288"/>
    </row>
    <row r="33" spans="14:15">
      <c r="N33" s="288"/>
      <c r="O33" s="288"/>
    </row>
    <row r="34" spans="14:15">
      <c r="N34" s="288"/>
      <c r="O34" s="288"/>
    </row>
    <row r="35" spans="14:15" ht="52.5" customHeight="1">
      <c r="N35" s="288"/>
      <c r="O35" s="288"/>
    </row>
    <row r="36" spans="14:15" ht="101.25" customHeight="1">
      <c r="N36" s="288"/>
      <c r="O36" s="288"/>
    </row>
    <row r="37" spans="14:15">
      <c r="N37" s="288"/>
      <c r="O37" s="288"/>
    </row>
    <row r="38" spans="14:15">
      <c r="N38" s="288"/>
      <c r="O38" s="288"/>
    </row>
    <row r="41" spans="14:15" ht="67.5" customHeight="1"/>
  </sheetData>
  <mergeCells count="3">
    <mergeCell ref="A1:M1"/>
    <mergeCell ref="A3:M3"/>
    <mergeCell ref="A2:M2"/>
  </mergeCells>
  <conditionalFormatting sqref="B15:C20 B22:C22 E5:E22">
    <cfRule type="cellIs" dxfId="399" priority="3" operator="equal">
      <formula>0</formula>
    </cfRule>
  </conditionalFormatting>
  <conditionalFormatting sqref="B21:C21">
    <cfRule type="cellIs" dxfId="398" priority="1" operator="equal">
      <formula>0</formula>
    </cfRule>
  </conditionalFormatting>
  <pageMargins left="0.70866141732283472" right="0.70866141732283472" top="0.74803149606299213" bottom="0.74803149606299213" header="0.31496062992125984" footer="0.31496062992125984"/>
  <pageSetup paperSize="119" scale="34" orientation="landscape" r:id="rId1"/>
  <drawing r:id="rId2"/>
  <tableParts count="1">
    <tablePart r:id="rId3"/>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Hoja75">
    <tabColor rgb="FF002060"/>
    <pageSetUpPr fitToPage="1"/>
  </sheetPr>
  <dimension ref="A5:P67"/>
  <sheetViews>
    <sheetView showGridLines="0" view="pageBreakPreview" zoomScale="55" zoomScaleNormal="100" zoomScaleSheetLayoutView="55" workbookViewId="0"/>
  </sheetViews>
  <sheetFormatPr defaultColWidth="11.42578125" defaultRowHeight="14.25"/>
  <cols>
    <col min="1" max="4" width="10.7109375" style="254" customWidth="1"/>
    <col min="5" max="5" width="22.140625" style="254" customWidth="1"/>
    <col min="6" max="6" width="21.28515625" style="254" customWidth="1"/>
    <col min="7" max="8" width="10.7109375" style="254" customWidth="1"/>
    <col min="9" max="9" width="27.28515625" style="254" customWidth="1"/>
    <col min="10" max="10" width="20.28515625" style="254" customWidth="1"/>
    <col min="11" max="11" width="26.7109375" style="254" customWidth="1"/>
    <col min="12" max="13" width="20.28515625" style="254" customWidth="1"/>
    <col min="14" max="14" width="31.42578125" style="254" customWidth="1"/>
    <col min="15" max="15" width="29.140625" style="254" customWidth="1"/>
    <col min="16" max="16" width="16.140625" style="254" customWidth="1"/>
    <col min="17" max="16384" width="11.42578125" style="254"/>
  </cols>
  <sheetData>
    <row r="5" spans="1:16" ht="54" customHeight="1"/>
    <row r="6" spans="1:16" ht="20.25" customHeight="1"/>
    <row r="7" spans="1:16" ht="14.25" customHeight="1">
      <c r="A7" s="1454" t="s">
        <v>501</v>
      </c>
      <c r="B7" s="1454"/>
      <c r="C7" s="1454"/>
      <c r="D7" s="1454"/>
      <c r="E7" s="1454"/>
      <c r="F7" s="1454"/>
      <c r="G7" s="1454"/>
      <c r="H7" s="1454"/>
      <c r="I7" s="1454"/>
      <c r="J7" s="1454"/>
      <c r="K7" s="1454"/>
      <c r="L7" s="1454"/>
      <c r="M7" s="1454"/>
      <c r="N7" s="1454"/>
      <c r="O7" s="1454"/>
      <c r="P7" s="1454"/>
    </row>
    <row r="8" spans="1:16" ht="14.25" customHeight="1">
      <c r="A8" s="1454"/>
      <c r="B8" s="1454"/>
      <c r="C8" s="1454"/>
      <c r="D8" s="1454"/>
      <c r="E8" s="1454"/>
      <c r="F8" s="1454"/>
      <c r="G8" s="1454"/>
      <c r="H8" s="1454"/>
      <c r="I8" s="1454"/>
      <c r="J8" s="1454"/>
      <c r="K8" s="1454"/>
      <c r="L8" s="1454"/>
      <c r="M8" s="1454"/>
      <c r="N8" s="1454"/>
      <c r="O8" s="1454"/>
      <c r="P8" s="1454"/>
    </row>
    <row r="9" spans="1:16" ht="14.25" customHeight="1">
      <c r="A9" s="1454"/>
      <c r="B9" s="1454"/>
      <c r="C9" s="1454"/>
      <c r="D9" s="1454"/>
      <c r="E9" s="1454"/>
      <c r="F9" s="1454"/>
      <c r="G9" s="1454"/>
      <c r="H9" s="1454"/>
      <c r="I9" s="1454"/>
      <c r="J9" s="1454"/>
      <c r="K9" s="1454"/>
      <c r="L9" s="1454"/>
      <c r="M9" s="1454"/>
      <c r="N9" s="1454"/>
      <c r="O9" s="1454"/>
      <c r="P9" s="1454"/>
    </row>
    <row r="10" spans="1:16" ht="14.25" customHeight="1">
      <c r="A10" s="1454"/>
      <c r="B10" s="1454"/>
      <c r="C10" s="1454"/>
      <c r="D10" s="1454"/>
      <c r="E10" s="1454"/>
      <c r="F10" s="1454"/>
      <c r="G10" s="1454"/>
      <c r="H10" s="1454"/>
      <c r="I10" s="1454"/>
      <c r="J10" s="1454"/>
      <c r="K10" s="1454"/>
      <c r="L10" s="1454"/>
      <c r="M10" s="1454"/>
      <c r="N10" s="1454"/>
      <c r="O10" s="1454"/>
      <c r="P10" s="1454"/>
    </row>
    <row r="11" spans="1:16" ht="14.25" customHeight="1">
      <c r="A11" s="1454"/>
      <c r="B11" s="1454"/>
      <c r="C11" s="1454"/>
      <c r="D11" s="1454"/>
      <c r="E11" s="1454"/>
      <c r="F11" s="1454"/>
      <c r="G11" s="1454"/>
      <c r="H11" s="1454"/>
      <c r="I11" s="1454"/>
      <c r="J11" s="1454"/>
      <c r="K11" s="1454"/>
      <c r="L11" s="1454"/>
      <c r="M11" s="1454"/>
      <c r="N11" s="1454"/>
      <c r="O11" s="1454"/>
      <c r="P11" s="1454"/>
    </row>
    <row r="12" spans="1:16" ht="14.25" customHeight="1">
      <c r="A12" s="1454"/>
      <c r="B12" s="1454"/>
      <c r="C12" s="1454"/>
      <c r="D12" s="1454"/>
      <c r="E12" s="1454"/>
      <c r="F12" s="1454"/>
      <c r="G12" s="1454"/>
      <c r="H12" s="1454"/>
      <c r="I12" s="1454"/>
      <c r="J12" s="1454"/>
      <c r="K12" s="1454"/>
      <c r="L12" s="1454"/>
      <c r="M12" s="1454"/>
      <c r="N12" s="1454"/>
      <c r="O12" s="1454"/>
      <c r="P12" s="1454"/>
    </row>
    <row r="13" spans="1:16" ht="14.25" customHeight="1">
      <c r="A13" s="1454"/>
      <c r="B13" s="1454"/>
      <c r="C13" s="1454"/>
      <c r="D13" s="1454"/>
      <c r="E13" s="1454"/>
      <c r="F13" s="1454"/>
      <c r="G13" s="1454"/>
      <c r="H13" s="1454"/>
      <c r="I13" s="1454"/>
      <c r="J13" s="1454"/>
      <c r="K13" s="1454"/>
      <c r="L13" s="1454"/>
      <c r="M13" s="1454"/>
      <c r="N13" s="1454"/>
      <c r="O13" s="1454"/>
      <c r="P13" s="1454"/>
    </row>
    <row r="14" spans="1:16" ht="14.25" customHeight="1">
      <c r="A14" s="1454"/>
      <c r="B14" s="1454"/>
      <c r="C14" s="1454"/>
      <c r="D14" s="1454"/>
      <c r="E14" s="1454"/>
      <c r="F14" s="1454"/>
      <c r="G14" s="1454"/>
      <c r="H14" s="1454"/>
      <c r="I14" s="1454"/>
      <c r="J14" s="1454"/>
      <c r="K14" s="1454"/>
      <c r="L14" s="1454"/>
      <c r="M14" s="1454"/>
      <c r="N14" s="1454"/>
      <c r="O14" s="1454"/>
      <c r="P14" s="1454"/>
    </row>
    <row r="15" spans="1:16" ht="14.25" customHeight="1">
      <c r="A15" s="1454"/>
      <c r="B15" s="1454"/>
      <c r="C15" s="1454"/>
      <c r="D15" s="1454"/>
      <c r="E15" s="1454"/>
      <c r="F15" s="1454"/>
      <c r="G15" s="1454"/>
      <c r="H15" s="1454"/>
      <c r="I15" s="1454"/>
      <c r="J15" s="1454"/>
      <c r="K15" s="1454"/>
      <c r="L15" s="1454"/>
      <c r="M15" s="1454"/>
      <c r="N15" s="1454"/>
      <c r="O15" s="1454"/>
      <c r="P15" s="1454"/>
    </row>
    <row r="16" spans="1:16" ht="14.25" customHeight="1">
      <c r="A16" s="1454"/>
      <c r="B16" s="1454"/>
      <c r="C16" s="1454"/>
      <c r="D16" s="1454"/>
      <c r="E16" s="1454"/>
      <c r="F16" s="1454"/>
      <c r="G16" s="1454"/>
      <c r="H16" s="1454"/>
      <c r="I16" s="1454"/>
      <c r="J16" s="1454"/>
      <c r="K16" s="1454"/>
      <c r="L16" s="1454"/>
      <c r="M16" s="1454"/>
      <c r="N16" s="1454"/>
      <c r="O16" s="1454"/>
      <c r="P16" s="1454"/>
    </row>
    <row r="17" spans="1:16" ht="14.25" customHeight="1">
      <c r="A17" s="1454"/>
      <c r="B17" s="1454"/>
      <c r="C17" s="1454"/>
      <c r="D17" s="1454"/>
      <c r="E17" s="1454"/>
      <c r="F17" s="1454"/>
      <c r="G17" s="1454"/>
      <c r="H17" s="1454"/>
      <c r="I17" s="1454"/>
      <c r="J17" s="1454"/>
      <c r="K17" s="1454"/>
      <c r="L17" s="1454"/>
      <c r="M17" s="1454"/>
      <c r="N17" s="1454"/>
      <c r="O17" s="1454"/>
      <c r="P17" s="1454"/>
    </row>
    <row r="18" spans="1:16" ht="14.25" customHeight="1">
      <c r="A18" s="1454"/>
      <c r="B18" s="1454"/>
      <c r="C18" s="1454"/>
      <c r="D18" s="1454"/>
      <c r="E18" s="1454"/>
      <c r="F18" s="1454"/>
      <c r="G18" s="1454"/>
      <c r="H18" s="1454"/>
      <c r="I18" s="1454"/>
      <c r="J18" s="1454"/>
      <c r="K18" s="1454"/>
      <c r="L18" s="1454"/>
      <c r="M18" s="1454"/>
      <c r="N18" s="1454"/>
      <c r="O18" s="1454"/>
      <c r="P18" s="1454"/>
    </row>
    <row r="19" spans="1:16" ht="14.25" customHeight="1">
      <c r="A19" s="1454"/>
      <c r="B19" s="1454"/>
      <c r="C19" s="1454"/>
      <c r="D19" s="1454"/>
      <c r="E19" s="1454"/>
      <c r="F19" s="1454"/>
      <c r="G19" s="1454"/>
      <c r="H19" s="1454"/>
      <c r="I19" s="1454"/>
      <c r="J19" s="1454"/>
      <c r="K19" s="1454"/>
      <c r="L19" s="1454"/>
      <c r="M19" s="1454"/>
      <c r="N19" s="1454"/>
      <c r="O19" s="1454"/>
      <c r="P19" s="1454"/>
    </row>
    <row r="20" spans="1:16" ht="14.25" customHeight="1">
      <c r="A20" s="1454"/>
      <c r="B20" s="1454"/>
      <c r="C20" s="1454"/>
      <c r="D20" s="1454"/>
      <c r="E20" s="1454"/>
      <c r="F20" s="1454"/>
      <c r="G20" s="1454"/>
      <c r="H20" s="1454"/>
      <c r="I20" s="1454"/>
      <c r="J20" s="1454"/>
      <c r="K20" s="1454"/>
      <c r="L20" s="1454"/>
      <c r="M20" s="1454"/>
      <c r="N20" s="1454"/>
      <c r="O20" s="1454"/>
      <c r="P20" s="1454"/>
    </row>
    <row r="21" spans="1:16" ht="14.25" customHeight="1">
      <c r="A21" s="1454"/>
      <c r="B21" s="1454"/>
      <c r="C21" s="1454"/>
      <c r="D21" s="1454"/>
      <c r="E21" s="1454"/>
      <c r="F21" s="1454"/>
      <c r="G21" s="1454"/>
      <c r="H21" s="1454"/>
      <c r="I21" s="1454"/>
      <c r="J21" s="1454"/>
      <c r="K21" s="1454"/>
      <c r="L21" s="1454"/>
      <c r="M21" s="1454"/>
      <c r="N21" s="1454"/>
      <c r="O21" s="1454"/>
      <c r="P21" s="1454"/>
    </row>
    <row r="22" spans="1:16" ht="14.25" customHeight="1">
      <c r="A22" s="1454"/>
      <c r="B22" s="1454"/>
      <c r="C22" s="1454"/>
      <c r="D22" s="1454"/>
      <c r="E22" s="1454"/>
      <c r="F22" s="1454"/>
      <c r="G22" s="1454"/>
      <c r="H22" s="1454"/>
      <c r="I22" s="1454"/>
      <c r="J22" s="1454"/>
      <c r="K22" s="1454"/>
      <c r="L22" s="1454"/>
      <c r="M22" s="1454"/>
      <c r="N22" s="1454"/>
      <c r="O22" s="1454"/>
      <c r="P22" s="1454"/>
    </row>
    <row r="23" spans="1:16" ht="14.25" customHeight="1">
      <c r="A23" s="1454"/>
      <c r="B23" s="1454"/>
      <c r="C23" s="1454"/>
      <c r="D23" s="1454"/>
      <c r="E23" s="1454"/>
      <c r="F23" s="1454"/>
      <c r="G23" s="1454"/>
      <c r="H23" s="1454"/>
      <c r="I23" s="1454"/>
      <c r="J23" s="1454"/>
      <c r="K23" s="1454"/>
      <c r="L23" s="1454"/>
      <c r="M23" s="1454"/>
      <c r="N23" s="1454"/>
      <c r="O23" s="1454"/>
      <c r="P23" s="1454"/>
    </row>
    <row r="24" spans="1:16" ht="14.25" customHeight="1">
      <c r="A24" s="1454"/>
      <c r="B24" s="1454"/>
      <c r="C24" s="1454"/>
      <c r="D24" s="1454"/>
      <c r="E24" s="1454"/>
      <c r="F24" s="1454"/>
      <c r="G24" s="1454"/>
      <c r="H24" s="1454"/>
      <c r="I24" s="1454"/>
      <c r="J24" s="1454"/>
      <c r="K24" s="1454"/>
      <c r="L24" s="1454"/>
      <c r="M24" s="1454"/>
      <c r="N24" s="1454"/>
      <c r="O24" s="1454"/>
      <c r="P24" s="1454"/>
    </row>
    <row r="25" spans="1:16" ht="14.25" customHeight="1">
      <c r="A25" s="1454"/>
      <c r="B25" s="1454"/>
      <c r="C25" s="1454"/>
      <c r="D25" s="1454"/>
      <c r="E25" s="1454"/>
      <c r="F25" s="1454"/>
      <c r="G25" s="1454"/>
      <c r="H25" s="1454"/>
      <c r="I25" s="1454"/>
      <c r="J25" s="1454"/>
      <c r="K25" s="1454"/>
      <c r="L25" s="1454"/>
      <c r="M25" s="1454"/>
      <c r="N25" s="1454"/>
      <c r="O25" s="1454"/>
      <c r="P25" s="1454"/>
    </row>
    <row r="26" spans="1:16" ht="14.25" customHeight="1">
      <c r="A26" s="1454"/>
      <c r="B26" s="1454"/>
      <c r="C26" s="1454"/>
      <c r="D26" s="1454"/>
      <c r="E26" s="1454"/>
      <c r="F26" s="1454"/>
      <c r="G26" s="1454"/>
      <c r="H26" s="1454"/>
      <c r="I26" s="1454"/>
      <c r="J26" s="1454"/>
      <c r="K26" s="1454"/>
      <c r="L26" s="1454"/>
      <c r="M26" s="1454"/>
      <c r="N26" s="1454"/>
      <c r="O26" s="1454"/>
      <c r="P26" s="1454"/>
    </row>
    <row r="27" spans="1:16" ht="14.25" customHeight="1">
      <c r="A27" s="1454"/>
      <c r="B27" s="1454"/>
      <c r="C27" s="1454"/>
      <c r="D27" s="1454"/>
      <c r="E27" s="1454"/>
      <c r="F27" s="1454"/>
      <c r="G27" s="1454"/>
      <c r="H27" s="1454"/>
      <c r="I27" s="1454"/>
      <c r="J27" s="1454"/>
      <c r="K27" s="1454"/>
      <c r="L27" s="1454"/>
      <c r="M27" s="1454"/>
      <c r="N27" s="1454"/>
      <c r="O27" s="1454"/>
      <c r="P27" s="1454"/>
    </row>
    <row r="28" spans="1:16" ht="14.25" customHeight="1">
      <c r="A28" s="1454"/>
      <c r="B28" s="1454"/>
      <c r="C28" s="1454"/>
      <c r="D28" s="1454"/>
      <c r="E28" s="1454"/>
      <c r="F28" s="1454"/>
      <c r="G28" s="1454"/>
      <c r="H28" s="1454"/>
      <c r="I28" s="1454"/>
      <c r="J28" s="1454"/>
      <c r="K28" s="1454"/>
      <c r="L28" s="1454"/>
      <c r="M28" s="1454"/>
      <c r="N28" s="1454"/>
      <c r="O28" s="1454"/>
      <c r="P28" s="1454"/>
    </row>
    <row r="29" spans="1:16" ht="14.25" customHeight="1">
      <c r="A29" s="1454"/>
      <c r="B29" s="1454"/>
      <c r="C29" s="1454"/>
      <c r="D29" s="1454"/>
      <c r="E29" s="1454"/>
      <c r="F29" s="1454"/>
      <c r="G29" s="1454"/>
      <c r="H29" s="1454"/>
      <c r="I29" s="1454"/>
      <c r="J29" s="1454"/>
      <c r="K29" s="1454"/>
      <c r="L29" s="1454"/>
      <c r="M29" s="1454"/>
      <c r="N29" s="1454"/>
      <c r="O29" s="1454"/>
      <c r="P29" s="1454"/>
    </row>
    <row r="30" spans="1:16" ht="14.25" customHeight="1">
      <c r="A30" s="1454"/>
      <c r="B30" s="1454"/>
      <c r="C30" s="1454"/>
      <c r="D30" s="1454"/>
      <c r="E30" s="1454"/>
      <c r="F30" s="1454"/>
      <c r="G30" s="1454"/>
      <c r="H30" s="1454"/>
      <c r="I30" s="1454"/>
      <c r="J30" s="1454"/>
      <c r="K30" s="1454"/>
      <c r="L30" s="1454"/>
      <c r="M30" s="1454"/>
      <c r="N30" s="1454"/>
      <c r="O30" s="1454"/>
      <c r="P30" s="1454"/>
    </row>
    <row r="31" spans="1:16" ht="14.25" customHeight="1">
      <c r="A31" s="1454"/>
      <c r="B31" s="1454"/>
      <c r="C31" s="1454"/>
      <c r="D31" s="1454"/>
      <c r="E31" s="1454"/>
      <c r="F31" s="1454"/>
      <c r="G31" s="1454"/>
      <c r="H31" s="1454"/>
      <c r="I31" s="1454"/>
      <c r="J31" s="1454"/>
      <c r="K31" s="1454"/>
      <c r="L31" s="1454"/>
      <c r="M31" s="1454"/>
      <c r="N31" s="1454"/>
      <c r="O31" s="1454"/>
      <c r="P31" s="1454"/>
    </row>
    <row r="32" spans="1:16" ht="14.25" customHeight="1">
      <c r="A32" s="1454"/>
      <c r="B32" s="1454"/>
      <c r="C32" s="1454"/>
      <c r="D32" s="1454"/>
      <c r="E32" s="1454"/>
      <c r="F32" s="1454"/>
      <c r="G32" s="1454"/>
      <c r="H32" s="1454"/>
      <c r="I32" s="1454"/>
      <c r="J32" s="1454"/>
      <c r="K32" s="1454"/>
      <c r="L32" s="1454"/>
      <c r="M32" s="1454"/>
      <c r="N32" s="1454"/>
      <c r="O32" s="1454"/>
      <c r="P32" s="1454"/>
    </row>
    <row r="33" spans="1:16" ht="14.25" customHeight="1">
      <c r="A33" s="1454"/>
      <c r="B33" s="1454"/>
      <c r="C33" s="1454"/>
      <c r="D33" s="1454"/>
      <c r="E33" s="1454"/>
      <c r="F33" s="1454"/>
      <c r="G33" s="1454"/>
      <c r="H33" s="1454"/>
      <c r="I33" s="1454"/>
      <c r="J33" s="1454"/>
      <c r="K33" s="1454"/>
      <c r="L33" s="1454"/>
      <c r="M33" s="1454"/>
      <c r="N33" s="1454"/>
      <c r="O33" s="1454"/>
      <c r="P33" s="1454"/>
    </row>
    <row r="34" spans="1:16" ht="14.25" customHeight="1">
      <c r="A34" s="1454"/>
      <c r="B34" s="1454"/>
      <c r="C34" s="1454"/>
      <c r="D34" s="1454"/>
      <c r="E34" s="1454"/>
      <c r="F34" s="1454"/>
      <c r="G34" s="1454"/>
      <c r="H34" s="1454"/>
      <c r="I34" s="1454"/>
      <c r="J34" s="1454"/>
      <c r="K34" s="1454"/>
      <c r="L34" s="1454"/>
      <c r="M34" s="1454"/>
      <c r="N34" s="1454"/>
      <c r="O34" s="1454"/>
      <c r="P34" s="1454"/>
    </row>
    <row r="35" spans="1:16" ht="14.25" customHeight="1">
      <c r="A35" s="1454"/>
      <c r="B35" s="1454"/>
      <c r="C35" s="1454"/>
      <c r="D35" s="1454"/>
      <c r="E35" s="1454"/>
      <c r="F35" s="1454"/>
      <c r="G35" s="1454"/>
      <c r="H35" s="1454"/>
      <c r="I35" s="1454"/>
      <c r="J35" s="1454"/>
      <c r="K35" s="1454"/>
      <c r="L35" s="1454"/>
      <c r="M35" s="1454"/>
      <c r="N35" s="1454"/>
      <c r="O35" s="1454"/>
      <c r="P35" s="1454"/>
    </row>
    <row r="36" spans="1:16" ht="14.25" customHeight="1">
      <c r="A36" s="1454"/>
      <c r="B36" s="1454"/>
      <c r="C36" s="1454"/>
      <c r="D36" s="1454"/>
      <c r="E36" s="1454"/>
      <c r="F36" s="1454"/>
      <c r="G36" s="1454"/>
      <c r="H36" s="1454"/>
      <c r="I36" s="1454"/>
      <c r="J36" s="1454"/>
      <c r="K36" s="1454"/>
      <c r="L36" s="1454"/>
      <c r="M36" s="1454"/>
      <c r="N36" s="1454"/>
      <c r="O36" s="1454"/>
      <c r="P36" s="1454"/>
    </row>
    <row r="37" spans="1:16" ht="14.25" customHeight="1">
      <c r="A37" s="1454"/>
      <c r="B37" s="1454"/>
      <c r="C37" s="1454"/>
      <c r="D37" s="1454"/>
      <c r="E37" s="1454"/>
      <c r="F37" s="1454"/>
      <c r="G37" s="1454"/>
      <c r="H37" s="1454"/>
      <c r="I37" s="1454"/>
      <c r="J37" s="1454"/>
      <c r="K37" s="1454"/>
      <c r="L37" s="1454"/>
      <c r="M37" s="1454"/>
      <c r="N37" s="1454"/>
      <c r="O37" s="1454"/>
      <c r="P37" s="1454"/>
    </row>
    <row r="38" spans="1:16" ht="14.25" customHeight="1">
      <c r="A38" s="1454"/>
      <c r="B38" s="1454"/>
      <c r="C38" s="1454"/>
      <c r="D38" s="1454"/>
      <c r="E38" s="1454"/>
      <c r="F38" s="1454"/>
      <c r="G38" s="1454"/>
      <c r="H38" s="1454"/>
      <c r="I38" s="1454"/>
      <c r="J38" s="1454"/>
      <c r="K38" s="1454"/>
      <c r="L38" s="1454"/>
      <c r="M38" s="1454"/>
      <c r="N38" s="1454"/>
      <c r="O38" s="1454"/>
      <c r="P38" s="1454"/>
    </row>
    <row r="39" spans="1:16" ht="14.25" customHeight="1">
      <c r="A39" s="1454"/>
      <c r="B39" s="1454"/>
      <c r="C39" s="1454"/>
      <c r="D39" s="1454"/>
      <c r="E39" s="1454"/>
      <c r="F39" s="1454"/>
      <c r="G39" s="1454"/>
      <c r="H39" s="1454"/>
      <c r="I39" s="1454"/>
      <c r="J39" s="1454"/>
      <c r="K39" s="1454"/>
      <c r="L39" s="1454"/>
      <c r="M39" s="1454"/>
      <c r="N39" s="1454"/>
      <c r="O39" s="1454"/>
      <c r="P39" s="1454"/>
    </row>
    <row r="40" spans="1:16" ht="14.25" customHeight="1">
      <c r="A40" s="1454"/>
      <c r="B40" s="1454"/>
      <c r="C40" s="1454"/>
      <c r="D40" s="1454"/>
      <c r="E40" s="1454"/>
      <c r="F40" s="1454"/>
      <c r="G40" s="1454"/>
      <c r="H40" s="1454"/>
      <c r="I40" s="1454"/>
      <c r="J40" s="1454"/>
      <c r="K40" s="1454"/>
      <c r="L40" s="1454"/>
      <c r="M40" s="1454"/>
      <c r="N40" s="1454"/>
      <c r="O40" s="1454"/>
      <c r="P40" s="1454"/>
    </row>
    <row r="41" spans="1:16" ht="14.25" customHeight="1">
      <c r="A41" s="1454"/>
      <c r="B41" s="1454"/>
      <c r="C41" s="1454"/>
      <c r="D41" s="1454"/>
      <c r="E41" s="1454"/>
      <c r="F41" s="1454"/>
      <c r="G41" s="1454"/>
      <c r="H41" s="1454"/>
      <c r="I41" s="1454"/>
      <c r="J41" s="1454"/>
      <c r="K41" s="1454"/>
      <c r="L41" s="1454"/>
      <c r="M41" s="1454"/>
      <c r="N41" s="1454"/>
      <c r="O41" s="1454"/>
      <c r="P41" s="1454"/>
    </row>
    <row r="42" spans="1:16" ht="14.25" customHeight="1">
      <c r="A42" s="1454"/>
      <c r="B42" s="1454"/>
      <c r="C42" s="1454"/>
      <c r="D42" s="1454"/>
      <c r="E42" s="1454"/>
      <c r="F42" s="1454"/>
      <c r="G42" s="1454"/>
      <c r="H42" s="1454"/>
      <c r="I42" s="1454"/>
      <c r="J42" s="1454"/>
      <c r="K42" s="1454"/>
      <c r="L42" s="1454"/>
      <c r="M42" s="1454"/>
      <c r="N42" s="1454"/>
      <c r="O42" s="1454"/>
      <c r="P42" s="1454"/>
    </row>
    <row r="43" spans="1:16" ht="14.25" customHeight="1">
      <c r="A43" s="1454"/>
      <c r="B43" s="1454"/>
      <c r="C43" s="1454"/>
      <c r="D43" s="1454"/>
      <c r="E43" s="1454"/>
      <c r="F43" s="1454"/>
      <c r="G43" s="1454"/>
      <c r="H43" s="1454"/>
      <c r="I43" s="1454"/>
      <c r="J43" s="1454"/>
      <c r="K43" s="1454"/>
      <c r="L43" s="1454"/>
      <c r="M43" s="1454"/>
      <c r="N43" s="1454"/>
      <c r="O43" s="1454"/>
      <c r="P43" s="1454"/>
    </row>
    <row r="44" spans="1:16" ht="14.25" customHeight="1">
      <c r="A44" s="1454"/>
      <c r="B44" s="1454"/>
      <c r="C44" s="1454"/>
      <c r="D44" s="1454"/>
      <c r="E44" s="1454"/>
      <c r="F44" s="1454"/>
      <c r="G44" s="1454"/>
      <c r="H44" s="1454"/>
      <c r="I44" s="1454"/>
      <c r="J44" s="1454"/>
      <c r="K44" s="1454"/>
      <c r="L44" s="1454"/>
      <c r="M44" s="1454"/>
      <c r="N44" s="1454"/>
      <c r="O44" s="1454"/>
      <c r="P44" s="1454"/>
    </row>
    <row r="45" spans="1:16" ht="14.25" customHeight="1">
      <c r="A45" s="1454"/>
      <c r="B45" s="1454"/>
      <c r="C45" s="1454"/>
      <c r="D45" s="1454"/>
      <c r="E45" s="1454"/>
      <c r="F45" s="1454"/>
      <c r="G45" s="1454"/>
      <c r="H45" s="1454"/>
      <c r="I45" s="1454"/>
      <c r="J45" s="1454"/>
      <c r="K45" s="1454"/>
      <c r="L45" s="1454"/>
      <c r="M45" s="1454"/>
      <c r="N45" s="1454"/>
      <c r="O45" s="1454"/>
      <c r="P45" s="1454"/>
    </row>
    <row r="46" spans="1:16" ht="14.25" customHeight="1">
      <c r="A46" s="1454"/>
      <c r="B46" s="1454"/>
      <c r="C46" s="1454"/>
      <c r="D46" s="1454"/>
      <c r="E46" s="1454"/>
      <c r="F46" s="1454"/>
      <c r="G46" s="1454"/>
      <c r="H46" s="1454"/>
      <c r="I46" s="1454"/>
      <c r="J46" s="1454"/>
      <c r="K46" s="1454"/>
      <c r="L46" s="1454"/>
      <c r="M46" s="1454"/>
      <c r="N46" s="1454"/>
      <c r="O46" s="1454"/>
      <c r="P46" s="1454"/>
    </row>
    <row r="47" spans="1:16" ht="14.25" customHeight="1">
      <c r="A47" s="1454"/>
      <c r="B47" s="1454"/>
      <c r="C47" s="1454"/>
      <c r="D47" s="1454"/>
      <c r="E47" s="1454"/>
      <c r="F47" s="1454"/>
      <c r="G47" s="1454"/>
      <c r="H47" s="1454"/>
      <c r="I47" s="1454"/>
      <c r="J47" s="1454"/>
      <c r="K47" s="1454"/>
      <c r="L47" s="1454"/>
      <c r="M47" s="1454"/>
      <c r="N47" s="1454"/>
      <c r="O47" s="1454"/>
      <c r="P47" s="1454"/>
    </row>
    <row r="48" spans="1:16" ht="14.25" customHeight="1">
      <c r="A48" s="1454"/>
      <c r="B48" s="1454"/>
      <c r="C48" s="1454"/>
      <c r="D48" s="1454"/>
      <c r="E48" s="1454"/>
      <c r="F48" s="1454"/>
      <c r="G48" s="1454"/>
      <c r="H48" s="1454"/>
      <c r="I48" s="1454"/>
      <c r="J48" s="1454"/>
      <c r="K48" s="1454"/>
      <c r="L48" s="1454"/>
      <c r="M48" s="1454"/>
      <c r="N48" s="1454"/>
      <c r="O48" s="1454"/>
      <c r="P48" s="1454"/>
    </row>
    <row r="49" spans="1:16" ht="14.25" customHeight="1">
      <c r="A49" s="1454"/>
      <c r="B49" s="1454"/>
      <c r="C49" s="1454"/>
      <c r="D49" s="1454"/>
      <c r="E49" s="1454"/>
      <c r="F49" s="1454"/>
      <c r="G49" s="1454"/>
      <c r="H49" s="1454"/>
      <c r="I49" s="1454"/>
      <c r="J49" s="1454"/>
      <c r="K49" s="1454"/>
      <c r="L49" s="1454"/>
      <c r="M49" s="1454"/>
      <c r="N49" s="1454"/>
      <c r="O49" s="1454"/>
      <c r="P49" s="1454"/>
    </row>
    <row r="50" spans="1:16" ht="14.25" customHeight="1">
      <c r="A50" s="1454"/>
      <c r="B50" s="1454"/>
      <c r="C50" s="1454"/>
      <c r="D50" s="1454"/>
      <c r="E50" s="1454"/>
      <c r="F50" s="1454"/>
      <c r="G50" s="1454"/>
      <c r="H50" s="1454"/>
      <c r="I50" s="1454"/>
      <c r="J50" s="1454"/>
      <c r="K50" s="1454"/>
      <c r="L50" s="1454"/>
      <c r="M50" s="1454"/>
      <c r="N50" s="1454"/>
      <c r="O50" s="1454"/>
      <c r="P50" s="1454"/>
    </row>
    <row r="51" spans="1:16" ht="14.25" customHeight="1">
      <c r="A51" s="1454"/>
      <c r="B51" s="1454"/>
      <c r="C51" s="1454"/>
      <c r="D51" s="1454"/>
      <c r="E51" s="1454"/>
      <c r="F51" s="1454"/>
      <c r="G51" s="1454"/>
      <c r="H51" s="1454"/>
      <c r="I51" s="1454"/>
      <c r="J51" s="1454"/>
      <c r="K51" s="1454"/>
      <c r="L51" s="1454"/>
      <c r="M51" s="1454"/>
      <c r="N51" s="1454"/>
      <c r="O51" s="1454"/>
      <c r="P51" s="1454"/>
    </row>
    <row r="52" spans="1:16" ht="14.25" customHeight="1">
      <c r="A52" s="1454"/>
      <c r="B52" s="1454"/>
      <c r="C52" s="1454"/>
      <c r="D52" s="1454"/>
      <c r="E52" s="1454"/>
      <c r="F52" s="1454"/>
      <c r="G52" s="1454"/>
      <c r="H52" s="1454"/>
      <c r="I52" s="1454"/>
      <c r="J52" s="1454"/>
      <c r="K52" s="1454"/>
      <c r="L52" s="1454"/>
      <c r="M52" s="1454"/>
      <c r="N52" s="1454"/>
      <c r="O52" s="1454"/>
      <c r="P52" s="1454"/>
    </row>
    <row r="53" spans="1:16" ht="14.25" customHeight="1">
      <c r="A53" s="1454"/>
      <c r="B53" s="1454"/>
      <c r="C53" s="1454"/>
      <c r="D53" s="1454"/>
      <c r="E53" s="1454"/>
      <c r="F53" s="1454"/>
      <c r="G53" s="1454"/>
      <c r="H53" s="1454"/>
      <c r="I53" s="1454"/>
      <c r="J53" s="1454"/>
      <c r="K53" s="1454"/>
      <c r="L53" s="1454"/>
      <c r="M53" s="1454"/>
      <c r="N53" s="1454"/>
      <c r="O53" s="1454"/>
      <c r="P53" s="1454"/>
    </row>
    <row r="54" spans="1:16" ht="92.25" customHeight="1">
      <c r="A54" s="1454"/>
      <c r="B54" s="1454"/>
      <c r="C54" s="1454"/>
      <c r="D54" s="1454"/>
      <c r="E54" s="1454"/>
      <c r="F54" s="1454"/>
      <c r="G54" s="1454"/>
      <c r="H54" s="1454"/>
      <c r="I54" s="1454"/>
      <c r="J54" s="1454"/>
      <c r="K54" s="1454"/>
      <c r="L54" s="1454"/>
      <c r="M54" s="1454"/>
      <c r="N54" s="1454"/>
      <c r="O54" s="1454"/>
      <c r="P54" s="1454"/>
    </row>
    <row r="55" spans="1:16">
      <c r="A55" s="1454"/>
      <c r="B55" s="1454"/>
      <c r="C55" s="1454"/>
      <c r="D55" s="1454"/>
      <c r="E55" s="1454"/>
      <c r="F55" s="1454"/>
      <c r="G55" s="1454"/>
      <c r="H55" s="1454"/>
      <c r="I55" s="1454"/>
      <c r="J55" s="1454"/>
      <c r="K55" s="1454"/>
      <c r="L55" s="1454"/>
      <c r="M55" s="1454"/>
      <c r="N55" s="1454"/>
      <c r="O55" s="1454"/>
      <c r="P55" s="1454"/>
    </row>
    <row r="56" spans="1:16">
      <c r="A56" s="1454"/>
      <c r="B56" s="1454"/>
      <c r="C56" s="1454"/>
      <c r="D56" s="1454"/>
      <c r="E56" s="1454"/>
      <c r="F56" s="1454"/>
      <c r="G56" s="1454"/>
      <c r="H56" s="1454"/>
      <c r="I56" s="1454"/>
      <c r="J56" s="1454"/>
      <c r="K56" s="1454"/>
      <c r="L56" s="1454"/>
      <c r="M56" s="1454"/>
      <c r="N56" s="1454"/>
      <c r="O56" s="1454"/>
      <c r="P56" s="1454"/>
    </row>
    <row r="57" spans="1:16">
      <c r="A57" s="1454"/>
      <c r="B57" s="1454"/>
      <c r="C57" s="1454"/>
      <c r="D57" s="1454"/>
      <c r="E57" s="1454"/>
      <c r="F57" s="1454"/>
      <c r="G57" s="1454"/>
      <c r="H57" s="1454"/>
      <c r="I57" s="1454"/>
      <c r="J57" s="1454"/>
      <c r="K57" s="1454"/>
      <c r="L57" s="1454"/>
      <c r="M57" s="1454"/>
      <c r="N57" s="1454"/>
      <c r="O57" s="1454"/>
      <c r="P57" s="1454"/>
    </row>
    <row r="58" spans="1:16">
      <c r="A58" s="1454"/>
      <c r="B58" s="1454"/>
      <c r="C58" s="1454"/>
      <c r="D58" s="1454"/>
      <c r="E58" s="1454"/>
      <c r="F58" s="1454"/>
      <c r="G58" s="1454"/>
      <c r="H58" s="1454"/>
      <c r="I58" s="1454"/>
      <c r="J58" s="1454"/>
      <c r="K58" s="1454"/>
      <c r="L58" s="1454"/>
      <c r="M58" s="1454"/>
      <c r="N58" s="1454"/>
      <c r="O58" s="1454"/>
      <c r="P58" s="1454"/>
    </row>
    <row r="59" spans="1:16">
      <c r="A59" s="1454"/>
      <c r="B59" s="1454"/>
      <c r="C59" s="1454"/>
      <c r="D59" s="1454"/>
      <c r="E59" s="1454"/>
      <c r="F59" s="1454"/>
      <c r="G59" s="1454"/>
      <c r="H59" s="1454"/>
      <c r="I59" s="1454"/>
      <c r="J59" s="1454"/>
      <c r="K59" s="1454"/>
      <c r="L59" s="1454"/>
      <c r="M59" s="1454"/>
      <c r="N59" s="1454"/>
      <c r="O59" s="1454"/>
      <c r="P59" s="1454"/>
    </row>
    <row r="60" spans="1:16">
      <c r="A60" s="1454"/>
      <c r="B60" s="1454"/>
      <c r="C60" s="1454"/>
      <c r="D60" s="1454"/>
      <c r="E60" s="1454"/>
      <c r="F60" s="1454"/>
      <c r="G60" s="1454"/>
      <c r="H60" s="1454"/>
      <c r="I60" s="1454"/>
      <c r="J60" s="1454"/>
      <c r="K60" s="1454"/>
      <c r="L60" s="1454"/>
      <c r="M60" s="1454"/>
      <c r="N60" s="1454"/>
      <c r="O60" s="1454"/>
      <c r="P60" s="1454"/>
    </row>
    <row r="61" spans="1:16">
      <c r="A61" s="1454"/>
      <c r="B61" s="1454"/>
      <c r="C61" s="1454"/>
      <c r="D61" s="1454"/>
      <c r="E61" s="1454"/>
      <c r="F61" s="1454"/>
      <c r="G61" s="1454"/>
      <c r="H61" s="1454"/>
      <c r="I61" s="1454"/>
      <c r="J61" s="1454"/>
      <c r="K61" s="1454"/>
      <c r="L61" s="1454"/>
      <c r="M61" s="1454"/>
      <c r="N61" s="1454"/>
      <c r="O61" s="1454"/>
      <c r="P61" s="1454"/>
    </row>
    <row r="62" spans="1:16" ht="90" customHeight="1">
      <c r="A62" s="1454"/>
      <c r="B62" s="1454"/>
      <c r="C62" s="1454"/>
      <c r="D62" s="1454"/>
      <c r="E62" s="1454"/>
      <c r="F62" s="1454"/>
      <c r="G62" s="1454"/>
      <c r="H62" s="1454"/>
      <c r="I62" s="1454"/>
      <c r="J62" s="1454"/>
      <c r="K62" s="1454"/>
      <c r="L62" s="1454"/>
      <c r="M62" s="1454"/>
      <c r="N62" s="1454"/>
      <c r="O62" s="1454"/>
      <c r="P62" s="1454"/>
    </row>
    <row r="63" spans="1:16">
      <c r="A63" s="1454"/>
      <c r="B63" s="1454"/>
      <c r="C63" s="1454"/>
      <c r="D63" s="1454"/>
      <c r="E63" s="1454"/>
      <c r="F63" s="1454"/>
      <c r="G63" s="1454"/>
      <c r="H63" s="1454"/>
      <c r="I63" s="1454"/>
      <c r="J63" s="1454"/>
      <c r="K63" s="1454"/>
      <c r="L63" s="1454"/>
      <c r="M63" s="1454"/>
      <c r="N63" s="1454"/>
      <c r="O63" s="1454"/>
      <c r="P63" s="1454"/>
    </row>
    <row r="64" spans="1:16">
      <c r="A64" s="1454"/>
      <c r="B64" s="1454"/>
      <c r="C64" s="1454"/>
      <c r="D64" s="1454"/>
      <c r="E64" s="1454"/>
      <c r="F64" s="1454"/>
      <c r="G64" s="1454"/>
      <c r="H64" s="1454"/>
      <c r="I64" s="1454"/>
      <c r="J64" s="1454"/>
      <c r="K64" s="1454"/>
      <c r="L64" s="1454"/>
      <c r="M64" s="1454"/>
      <c r="N64" s="1454"/>
      <c r="O64" s="1454"/>
      <c r="P64" s="1454"/>
    </row>
    <row r="65" spans="1:16">
      <c r="A65" s="1454"/>
      <c r="B65" s="1454"/>
      <c r="C65" s="1454"/>
      <c r="D65" s="1454"/>
      <c r="E65" s="1454"/>
      <c r="F65" s="1454"/>
      <c r="G65" s="1454"/>
      <c r="H65" s="1454"/>
      <c r="I65" s="1454"/>
      <c r="J65" s="1454"/>
      <c r="K65" s="1454"/>
      <c r="L65" s="1454"/>
      <c r="M65" s="1454"/>
      <c r="N65" s="1454"/>
      <c r="O65" s="1454"/>
      <c r="P65" s="1454"/>
    </row>
    <row r="66" spans="1:16" ht="19.5" customHeight="1">
      <c r="A66" s="1454"/>
      <c r="B66" s="1454"/>
      <c r="C66" s="1454"/>
      <c r="D66" s="1454"/>
      <c r="E66" s="1454"/>
      <c r="F66" s="1454"/>
      <c r="G66" s="1454"/>
      <c r="H66" s="1454"/>
      <c r="I66" s="1454"/>
      <c r="J66" s="1454"/>
      <c r="K66" s="1454"/>
      <c r="L66" s="1454"/>
      <c r="M66" s="1454"/>
      <c r="N66" s="1454"/>
      <c r="O66" s="1454"/>
      <c r="P66" s="1454"/>
    </row>
    <row r="67" spans="1:16" ht="127.5" customHeight="1">
      <c r="A67" s="1454"/>
      <c r="B67" s="1454"/>
      <c r="C67" s="1454"/>
      <c r="D67" s="1454"/>
      <c r="E67" s="1454"/>
      <c r="F67" s="1454"/>
      <c r="G67" s="1454"/>
      <c r="H67" s="1454"/>
      <c r="I67" s="1454"/>
      <c r="J67" s="1454"/>
      <c r="K67" s="1454"/>
      <c r="L67" s="1454"/>
      <c r="M67" s="1454"/>
      <c r="N67" s="1454"/>
      <c r="O67" s="1454"/>
      <c r="P67" s="1454"/>
    </row>
  </sheetData>
  <mergeCells count="1">
    <mergeCell ref="A7:P67"/>
  </mergeCells>
  <pageMargins left="0.70866141732283472" right="0.70866141732283472" top="0.74803149606299213" bottom="0.74803149606299213" header="0.31496062992125984" footer="0.31496062992125984"/>
  <pageSetup scale="41" orientation="landscape"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Hoja76">
    <tabColor rgb="FF002060"/>
    <pageSetUpPr fitToPage="1"/>
  </sheetPr>
  <dimension ref="A5:AB47"/>
  <sheetViews>
    <sheetView showGridLines="0" view="pageBreakPreview" zoomScale="70" zoomScaleNormal="100" zoomScaleSheetLayoutView="70" workbookViewId="0">
      <selection activeCell="R29" sqref="R29"/>
    </sheetView>
  </sheetViews>
  <sheetFormatPr defaultColWidth="11.42578125" defaultRowHeight="14.25"/>
  <cols>
    <col min="1" max="6" width="11.42578125" style="254"/>
    <col min="7" max="7" width="13.42578125" style="254" customWidth="1"/>
    <col min="8" max="8" width="11.42578125" style="254"/>
    <col min="9" max="9" width="23.42578125" style="254" customWidth="1"/>
    <col min="10" max="10" width="24.42578125" style="254" customWidth="1"/>
    <col min="11" max="11" width="15.5703125" style="254" customWidth="1"/>
    <col min="12" max="12" width="13.140625" style="254" customWidth="1"/>
    <col min="13" max="13" width="20.140625" style="254" customWidth="1"/>
    <col min="14" max="16384" width="11.42578125" style="254"/>
  </cols>
  <sheetData>
    <row r="5" spans="1:28" ht="22.5" customHeight="1"/>
    <row r="6" spans="1:28">
      <c r="A6" s="1455" t="s">
        <v>502</v>
      </c>
      <c r="B6" s="1456"/>
      <c r="C6" s="1456"/>
      <c r="D6" s="1456"/>
      <c r="E6" s="1456"/>
      <c r="F6" s="1456"/>
      <c r="G6" s="1456"/>
      <c r="H6" s="1456"/>
      <c r="I6" s="1456"/>
      <c r="J6" s="1456"/>
      <c r="K6" s="1456"/>
      <c r="L6" s="1456"/>
      <c r="M6" s="1456"/>
    </row>
    <row r="7" spans="1:28" ht="14.25" customHeight="1">
      <c r="A7" s="1456"/>
      <c r="B7" s="1456"/>
      <c r="C7" s="1456"/>
      <c r="D7" s="1456"/>
      <c r="E7" s="1456"/>
      <c r="F7" s="1456"/>
      <c r="G7" s="1456"/>
      <c r="H7" s="1456"/>
      <c r="I7" s="1456"/>
      <c r="J7" s="1456"/>
      <c r="K7" s="1456"/>
      <c r="L7" s="1456"/>
      <c r="M7" s="1456"/>
      <c r="O7" s="599"/>
      <c r="P7" s="600"/>
      <c r="Q7" s="600"/>
      <c r="R7" s="600"/>
      <c r="S7" s="600"/>
      <c r="T7" s="600"/>
      <c r="U7" s="600"/>
      <c r="V7" s="600"/>
      <c r="W7" s="600"/>
      <c r="X7" s="600"/>
      <c r="Y7" s="600"/>
      <c r="Z7" s="600"/>
      <c r="AA7" s="600"/>
      <c r="AB7" s="600"/>
    </row>
    <row r="8" spans="1:28" ht="14.25" customHeight="1">
      <c r="A8" s="1456"/>
      <c r="B8" s="1456"/>
      <c r="C8" s="1456"/>
      <c r="D8" s="1456"/>
      <c r="E8" s="1456"/>
      <c r="F8" s="1456"/>
      <c r="G8" s="1456"/>
      <c r="H8" s="1456"/>
      <c r="I8" s="1456"/>
      <c r="J8" s="1456"/>
      <c r="K8" s="1456"/>
      <c r="L8" s="1456"/>
      <c r="M8" s="1456"/>
      <c r="O8" s="600"/>
      <c r="P8" s="600"/>
      <c r="Q8" s="600"/>
      <c r="R8" s="600"/>
      <c r="S8" s="600"/>
      <c r="T8" s="600"/>
      <c r="U8" s="600"/>
      <c r="V8" s="600"/>
      <c r="W8" s="600"/>
      <c r="X8" s="600"/>
      <c r="Y8" s="600"/>
      <c r="Z8" s="600"/>
      <c r="AA8" s="600"/>
      <c r="AB8" s="600"/>
    </row>
    <row r="9" spans="1:28" ht="14.25" customHeight="1">
      <c r="A9" s="1456"/>
      <c r="B9" s="1456"/>
      <c r="C9" s="1456"/>
      <c r="D9" s="1456"/>
      <c r="E9" s="1456"/>
      <c r="F9" s="1456"/>
      <c r="G9" s="1456"/>
      <c r="H9" s="1456"/>
      <c r="I9" s="1456"/>
      <c r="J9" s="1456"/>
      <c r="K9" s="1456"/>
      <c r="L9" s="1456"/>
      <c r="M9" s="1456"/>
      <c r="O9" s="600"/>
      <c r="P9" s="600"/>
      <c r="Q9" s="600"/>
      <c r="R9" s="600"/>
      <c r="S9" s="600"/>
      <c r="T9" s="600"/>
      <c r="U9" s="600"/>
      <c r="V9" s="600"/>
      <c r="W9" s="600"/>
      <c r="X9" s="600"/>
      <c r="Y9" s="600"/>
      <c r="Z9" s="600"/>
      <c r="AA9" s="600"/>
      <c r="AB9" s="600"/>
    </row>
    <row r="10" spans="1:28" ht="14.25" customHeight="1">
      <c r="A10" s="1456"/>
      <c r="B10" s="1456"/>
      <c r="C10" s="1456"/>
      <c r="D10" s="1456"/>
      <c r="E10" s="1456"/>
      <c r="F10" s="1456"/>
      <c r="G10" s="1456"/>
      <c r="H10" s="1456"/>
      <c r="I10" s="1456"/>
      <c r="J10" s="1456"/>
      <c r="K10" s="1456"/>
      <c r="L10" s="1456"/>
      <c r="M10" s="1456"/>
      <c r="O10" s="600"/>
      <c r="P10" s="600"/>
      <c r="Q10" s="600"/>
      <c r="R10" s="600"/>
      <c r="S10" s="600"/>
      <c r="T10" s="600"/>
      <c r="U10" s="600"/>
      <c r="V10" s="600"/>
      <c r="W10" s="600"/>
      <c r="X10" s="600"/>
      <c r="Y10" s="600"/>
      <c r="Z10" s="600"/>
      <c r="AA10" s="600"/>
      <c r="AB10" s="600"/>
    </row>
    <row r="11" spans="1:28" ht="14.25" customHeight="1">
      <c r="A11" s="1456"/>
      <c r="B11" s="1456"/>
      <c r="C11" s="1456"/>
      <c r="D11" s="1456"/>
      <c r="E11" s="1456"/>
      <c r="F11" s="1456"/>
      <c r="G11" s="1456"/>
      <c r="H11" s="1456"/>
      <c r="I11" s="1456"/>
      <c r="J11" s="1456"/>
      <c r="K11" s="1456"/>
      <c r="L11" s="1456"/>
      <c r="M11" s="1456"/>
      <c r="O11" s="600"/>
      <c r="P11" s="600"/>
      <c r="Q11" s="600"/>
      <c r="R11" s="600"/>
      <c r="S11" s="600"/>
      <c r="T11" s="600"/>
      <c r="U11" s="600"/>
      <c r="V11" s="600"/>
      <c r="W11" s="600"/>
      <c r="X11" s="600"/>
      <c r="Y11" s="600"/>
      <c r="Z11" s="600"/>
      <c r="AA11" s="600"/>
      <c r="AB11" s="600"/>
    </row>
    <row r="12" spans="1:28" ht="14.25" customHeight="1">
      <c r="A12" s="1456"/>
      <c r="B12" s="1456"/>
      <c r="C12" s="1456"/>
      <c r="D12" s="1456"/>
      <c r="E12" s="1456"/>
      <c r="F12" s="1456"/>
      <c r="G12" s="1456"/>
      <c r="H12" s="1456"/>
      <c r="I12" s="1456"/>
      <c r="J12" s="1456"/>
      <c r="K12" s="1456"/>
      <c r="L12" s="1456"/>
      <c r="M12" s="1456"/>
      <c r="O12" s="600"/>
      <c r="P12" s="600"/>
      <c r="Q12" s="600"/>
      <c r="R12" s="600"/>
      <c r="S12" s="600"/>
      <c r="T12" s="600"/>
      <c r="U12" s="600"/>
      <c r="V12" s="600"/>
      <c r="W12" s="600"/>
      <c r="X12" s="600"/>
      <c r="Y12" s="600"/>
      <c r="Z12" s="600"/>
      <c r="AA12" s="600"/>
      <c r="AB12" s="600"/>
    </row>
    <row r="13" spans="1:28" ht="14.25" customHeight="1">
      <c r="A13" s="1456"/>
      <c r="B13" s="1456"/>
      <c r="C13" s="1456"/>
      <c r="D13" s="1456"/>
      <c r="E13" s="1456"/>
      <c r="F13" s="1456"/>
      <c r="G13" s="1456"/>
      <c r="H13" s="1456"/>
      <c r="I13" s="1456"/>
      <c r="J13" s="1456"/>
      <c r="K13" s="1456"/>
      <c r="L13" s="1456"/>
      <c r="M13" s="1456"/>
      <c r="O13" s="600"/>
      <c r="P13" s="600"/>
      <c r="Q13" s="600"/>
      <c r="R13" s="600"/>
      <c r="S13" s="600"/>
      <c r="T13" s="600"/>
      <c r="U13" s="600"/>
      <c r="V13" s="600"/>
      <c r="W13" s="600"/>
      <c r="X13" s="600"/>
      <c r="Y13" s="600"/>
      <c r="Z13" s="600"/>
      <c r="AA13" s="600"/>
      <c r="AB13" s="600"/>
    </row>
    <row r="14" spans="1:28" ht="14.25" customHeight="1">
      <c r="A14" s="1456"/>
      <c r="B14" s="1456"/>
      <c r="C14" s="1456"/>
      <c r="D14" s="1456"/>
      <c r="E14" s="1456"/>
      <c r="F14" s="1456"/>
      <c r="G14" s="1456"/>
      <c r="H14" s="1456"/>
      <c r="I14" s="1456"/>
      <c r="J14" s="1456"/>
      <c r="K14" s="1456"/>
      <c r="L14" s="1456"/>
      <c r="M14" s="1456"/>
      <c r="O14" s="600"/>
      <c r="P14" s="600"/>
      <c r="Q14" s="600"/>
      <c r="R14" s="600"/>
      <c r="S14" s="600"/>
      <c r="T14" s="600"/>
      <c r="U14" s="600"/>
      <c r="V14" s="600"/>
      <c r="W14" s="600"/>
      <c r="X14" s="600"/>
      <c r="Y14" s="600"/>
      <c r="Z14" s="600"/>
      <c r="AA14" s="600"/>
      <c r="AB14" s="600"/>
    </row>
    <row r="15" spans="1:28" ht="14.25" customHeight="1">
      <c r="A15" s="1456"/>
      <c r="B15" s="1456"/>
      <c r="C15" s="1456"/>
      <c r="D15" s="1456"/>
      <c r="E15" s="1456"/>
      <c r="F15" s="1456"/>
      <c r="G15" s="1456"/>
      <c r="H15" s="1456"/>
      <c r="I15" s="1456"/>
      <c r="J15" s="1456"/>
      <c r="K15" s="1456"/>
      <c r="L15" s="1456"/>
      <c r="M15" s="1456"/>
      <c r="O15" s="600"/>
      <c r="P15" s="600"/>
      <c r="Q15" s="600"/>
      <c r="R15" s="600"/>
      <c r="S15" s="600"/>
      <c r="T15" s="600"/>
      <c r="U15" s="600"/>
      <c r="V15" s="600"/>
      <c r="W15" s="600"/>
      <c r="X15" s="600"/>
      <c r="Y15" s="600"/>
      <c r="Z15" s="600"/>
      <c r="AA15" s="600"/>
      <c r="AB15" s="600"/>
    </row>
    <row r="16" spans="1:28" ht="14.25" customHeight="1">
      <c r="A16" s="1456"/>
      <c r="B16" s="1456"/>
      <c r="C16" s="1456"/>
      <c r="D16" s="1456"/>
      <c r="E16" s="1456"/>
      <c r="F16" s="1456"/>
      <c r="G16" s="1456"/>
      <c r="H16" s="1456"/>
      <c r="I16" s="1456"/>
      <c r="J16" s="1456"/>
      <c r="K16" s="1456"/>
      <c r="L16" s="1456"/>
      <c r="M16" s="1456"/>
      <c r="O16" s="600"/>
      <c r="P16" s="600"/>
      <c r="Q16" s="600"/>
      <c r="R16" s="600"/>
      <c r="S16" s="600"/>
      <c r="T16" s="600"/>
      <c r="U16" s="600"/>
      <c r="V16" s="600"/>
      <c r="W16" s="600"/>
      <c r="X16" s="600"/>
      <c r="Y16" s="600"/>
      <c r="Z16" s="600"/>
      <c r="AA16" s="600"/>
      <c r="AB16" s="600"/>
    </row>
    <row r="17" spans="1:28" ht="14.25" customHeight="1">
      <c r="A17" s="1456"/>
      <c r="B17" s="1456"/>
      <c r="C17" s="1456"/>
      <c r="D17" s="1456"/>
      <c r="E17" s="1456"/>
      <c r="F17" s="1456"/>
      <c r="G17" s="1456"/>
      <c r="H17" s="1456"/>
      <c r="I17" s="1456"/>
      <c r="J17" s="1456"/>
      <c r="K17" s="1456"/>
      <c r="L17" s="1456"/>
      <c r="M17" s="1456"/>
      <c r="O17" s="600"/>
      <c r="P17" s="600"/>
      <c r="Q17" s="600"/>
      <c r="R17" s="600"/>
      <c r="S17" s="600"/>
      <c r="T17" s="600"/>
      <c r="U17" s="600"/>
      <c r="V17" s="600"/>
      <c r="W17" s="600"/>
      <c r="X17" s="600"/>
      <c r="Y17" s="600"/>
      <c r="Z17" s="600"/>
      <c r="AA17" s="600"/>
      <c r="AB17" s="600"/>
    </row>
    <row r="18" spans="1:28" ht="14.25" customHeight="1">
      <c r="A18" s="1456"/>
      <c r="B18" s="1456"/>
      <c r="C18" s="1456"/>
      <c r="D18" s="1456"/>
      <c r="E18" s="1456"/>
      <c r="F18" s="1456"/>
      <c r="G18" s="1456"/>
      <c r="H18" s="1456"/>
      <c r="I18" s="1456"/>
      <c r="J18" s="1456"/>
      <c r="K18" s="1456"/>
      <c r="L18" s="1456"/>
      <c r="M18" s="1456"/>
      <c r="O18" s="600"/>
      <c r="P18" s="600"/>
      <c r="Q18" s="600"/>
      <c r="R18" s="600"/>
      <c r="S18" s="600"/>
      <c r="T18" s="600"/>
      <c r="U18" s="600"/>
      <c r="V18" s="600"/>
      <c r="W18" s="600"/>
      <c r="X18" s="600"/>
      <c r="Y18" s="600"/>
      <c r="Z18" s="600"/>
      <c r="AA18" s="600"/>
      <c r="AB18" s="600"/>
    </row>
    <row r="19" spans="1:28" ht="14.25" customHeight="1">
      <c r="A19" s="1456"/>
      <c r="B19" s="1456"/>
      <c r="C19" s="1456"/>
      <c r="D19" s="1456"/>
      <c r="E19" s="1456"/>
      <c r="F19" s="1456"/>
      <c r="G19" s="1456"/>
      <c r="H19" s="1456"/>
      <c r="I19" s="1456"/>
      <c r="J19" s="1456"/>
      <c r="K19" s="1456"/>
      <c r="L19" s="1456"/>
      <c r="M19" s="1456"/>
      <c r="O19" s="600"/>
      <c r="P19" s="600"/>
      <c r="Q19" s="600"/>
      <c r="R19" s="600"/>
      <c r="S19" s="600"/>
      <c r="T19" s="600"/>
      <c r="U19" s="600"/>
      <c r="V19" s="600"/>
      <c r="W19" s="600"/>
      <c r="X19" s="600"/>
      <c r="Y19" s="600"/>
      <c r="Z19" s="600"/>
      <c r="AA19" s="600"/>
      <c r="AB19" s="600"/>
    </row>
    <row r="20" spans="1:28" ht="14.25" customHeight="1">
      <c r="A20" s="1456"/>
      <c r="B20" s="1456"/>
      <c r="C20" s="1456"/>
      <c r="D20" s="1456"/>
      <c r="E20" s="1456"/>
      <c r="F20" s="1456"/>
      <c r="G20" s="1456"/>
      <c r="H20" s="1456"/>
      <c r="I20" s="1456"/>
      <c r="J20" s="1456"/>
      <c r="K20" s="1456"/>
      <c r="L20" s="1456"/>
      <c r="M20" s="1456"/>
      <c r="O20" s="600"/>
      <c r="P20" s="600"/>
      <c r="Q20" s="600"/>
      <c r="R20" s="600"/>
      <c r="S20" s="600"/>
      <c r="T20" s="600"/>
      <c r="U20" s="600"/>
      <c r="V20" s="600"/>
      <c r="W20" s="600"/>
      <c r="X20" s="600"/>
      <c r="Y20" s="600"/>
      <c r="Z20" s="600"/>
      <c r="AA20" s="600"/>
      <c r="AB20" s="600"/>
    </row>
    <row r="21" spans="1:28" ht="14.25" customHeight="1">
      <c r="A21" s="1456"/>
      <c r="B21" s="1456"/>
      <c r="C21" s="1456"/>
      <c r="D21" s="1456"/>
      <c r="E21" s="1456"/>
      <c r="F21" s="1456"/>
      <c r="G21" s="1456"/>
      <c r="H21" s="1456"/>
      <c r="I21" s="1456"/>
      <c r="J21" s="1456"/>
      <c r="K21" s="1456"/>
      <c r="L21" s="1456"/>
      <c r="M21" s="1456"/>
      <c r="O21" s="600"/>
      <c r="P21" s="600"/>
      <c r="Q21" s="600"/>
      <c r="R21" s="600"/>
      <c r="S21" s="600"/>
      <c r="T21" s="600"/>
      <c r="U21" s="600"/>
      <c r="V21" s="600"/>
      <c r="W21" s="600"/>
      <c r="X21" s="600"/>
      <c r="Y21" s="600"/>
      <c r="Z21" s="600"/>
      <c r="AA21" s="600"/>
      <c r="AB21" s="600"/>
    </row>
    <row r="22" spans="1:28" ht="14.25" customHeight="1">
      <c r="A22" s="1456"/>
      <c r="B22" s="1456"/>
      <c r="C22" s="1456"/>
      <c r="D22" s="1456"/>
      <c r="E22" s="1456"/>
      <c r="F22" s="1456"/>
      <c r="G22" s="1456"/>
      <c r="H22" s="1456"/>
      <c r="I22" s="1456"/>
      <c r="J22" s="1456"/>
      <c r="K22" s="1456"/>
      <c r="L22" s="1456"/>
      <c r="M22" s="1456"/>
      <c r="O22" s="600"/>
      <c r="P22" s="600"/>
      <c r="Q22" s="600"/>
      <c r="R22" s="600"/>
      <c r="S22" s="600"/>
      <c r="T22" s="600"/>
      <c r="U22" s="600"/>
      <c r="V22" s="600"/>
      <c r="W22" s="600"/>
      <c r="X22" s="600"/>
      <c r="Y22" s="600"/>
      <c r="Z22" s="600"/>
      <c r="AA22" s="600"/>
      <c r="AB22" s="600"/>
    </row>
    <row r="23" spans="1:28" ht="14.25" customHeight="1">
      <c r="A23" s="1456"/>
      <c r="B23" s="1456"/>
      <c r="C23" s="1456"/>
      <c r="D23" s="1456"/>
      <c r="E23" s="1456"/>
      <c r="F23" s="1456"/>
      <c r="G23" s="1456"/>
      <c r="H23" s="1456"/>
      <c r="I23" s="1456"/>
      <c r="J23" s="1456"/>
      <c r="K23" s="1456"/>
      <c r="L23" s="1456"/>
      <c r="M23" s="1456"/>
      <c r="O23" s="600"/>
      <c r="P23" s="600"/>
      <c r="Q23" s="600"/>
      <c r="R23" s="600"/>
      <c r="S23" s="600"/>
      <c r="T23" s="600"/>
      <c r="U23" s="600"/>
      <c r="V23" s="600"/>
      <c r="W23" s="600"/>
      <c r="X23" s="600"/>
      <c r="Y23" s="600"/>
      <c r="Z23" s="600"/>
      <c r="AA23" s="600"/>
      <c r="AB23" s="600"/>
    </row>
    <row r="24" spans="1:28" ht="14.25" customHeight="1">
      <c r="A24" s="1456"/>
      <c r="B24" s="1456"/>
      <c r="C24" s="1456"/>
      <c r="D24" s="1456"/>
      <c r="E24" s="1456"/>
      <c r="F24" s="1456"/>
      <c r="G24" s="1456"/>
      <c r="H24" s="1456"/>
      <c r="I24" s="1456"/>
      <c r="J24" s="1456"/>
      <c r="K24" s="1456"/>
      <c r="L24" s="1456"/>
      <c r="M24" s="1456"/>
      <c r="O24" s="600"/>
      <c r="P24" s="600"/>
      <c r="Q24" s="600"/>
      <c r="R24" s="600"/>
      <c r="S24" s="600"/>
      <c r="T24" s="600"/>
      <c r="U24" s="600"/>
      <c r="V24" s="600"/>
      <c r="W24" s="600"/>
      <c r="X24" s="600"/>
      <c r="Y24" s="600"/>
      <c r="Z24" s="600"/>
      <c r="AA24" s="600"/>
      <c r="AB24" s="600"/>
    </row>
    <row r="25" spans="1:28" ht="14.25" customHeight="1">
      <c r="A25" s="1456"/>
      <c r="B25" s="1456"/>
      <c r="C25" s="1456"/>
      <c r="D25" s="1456"/>
      <c r="E25" s="1456"/>
      <c r="F25" s="1456"/>
      <c r="G25" s="1456"/>
      <c r="H25" s="1456"/>
      <c r="I25" s="1456"/>
      <c r="J25" s="1456"/>
      <c r="K25" s="1456"/>
      <c r="L25" s="1456"/>
      <c r="M25" s="1456"/>
      <c r="O25" s="600"/>
      <c r="P25" s="600"/>
      <c r="Q25" s="600"/>
      <c r="R25" s="600"/>
      <c r="S25" s="600"/>
      <c r="T25" s="600"/>
      <c r="U25" s="600"/>
      <c r="V25" s="600"/>
      <c r="W25" s="600"/>
      <c r="X25" s="600"/>
      <c r="Y25" s="600"/>
      <c r="Z25" s="600"/>
      <c r="AA25" s="600"/>
      <c r="AB25" s="600"/>
    </row>
    <row r="26" spans="1:28" ht="14.25" customHeight="1">
      <c r="A26" s="1456"/>
      <c r="B26" s="1456"/>
      <c r="C26" s="1456"/>
      <c r="D26" s="1456"/>
      <c r="E26" s="1456"/>
      <c r="F26" s="1456"/>
      <c r="G26" s="1456"/>
      <c r="H26" s="1456"/>
      <c r="I26" s="1456"/>
      <c r="J26" s="1456"/>
      <c r="K26" s="1456"/>
      <c r="L26" s="1456"/>
      <c r="M26" s="1456"/>
      <c r="O26" s="600"/>
      <c r="P26" s="600"/>
      <c r="Q26" s="600"/>
      <c r="R26" s="600"/>
      <c r="S26" s="600"/>
      <c r="T26" s="600"/>
      <c r="U26" s="600"/>
      <c r="V26" s="600"/>
      <c r="W26" s="600"/>
      <c r="X26" s="600"/>
      <c r="Y26" s="600"/>
      <c r="Z26" s="600"/>
      <c r="AA26" s="600"/>
      <c r="AB26" s="600"/>
    </row>
    <row r="27" spans="1:28" ht="14.25" customHeight="1">
      <c r="A27" s="1456"/>
      <c r="B27" s="1456"/>
      <c r="C27" s="1456"/>
      <c r="D27" s="1456"/>
      <c r="E27" s="1456"/>
      <c r="F27" s="1456"/>
      <c r="G27" s="1456"/>
      <c r="H27" s="1456"/>
      <c r="I27" s="1456"/>
      <c r="J27" s="1456"/>
      <c r="K27" s="1456"/>
      <c r="L27" s="1456"/>
      <c r="M27" s="1456"/>
      <c r="O27" s="600"/>
      <c r="P27" s="600"/>
      <c r="Q27" s="600"/>
      <c r="R27" s="600"/>
      <c r="S27" s="600"/>
      <c r="T27" s="600"/>
      <c r="U27" s="600"/>
      <c r="V27" s="600"/>
      <c r="W27" s="600"/>
      <c r="X27" s="600"/>
      <c r="Y27" s="600"/>
      <c r="Z27" s="600"/>
      <c r="AA27" s="600"/>
      <c r="AB27" s="600"/>
    </row>
    <row r="28" spans="1:28" ht="61.5" customHeight="1">
      <c r="A28" s="1456"/>
      <c r="B28" s="1456"/>
      <c r="C28" s="1456"/>
      <c r="D28" s="1456"/>
      <c r="E28" s="1456"/>
      <c r="F28" s="1456"/>
      <c r="G28" s="1456"/>
      <c r="H28" s="1456"/>
      <c r="I28" s="1456"/>
      <c r="J28" s="1456"/>
      <c r="K28" s="1456"/>
      <c r="L28" s="1456"/>
      <c r="M28" s="1456"/>
      <c r="O28" s="600"/>
      <c r="P28" s="600"/>
      <c r="Q28" s="600"/>
      <c r="R28" s="600"/>
      <c r="S28" s="600"/>
      <c r="T28" s="600"/>
      <c r="U28" s="600"/>
      <c r="V28" s="600"/>
      <c r="W28" s="600"/>
      <c r="X28" s="600"/>
      <c r="Y28" s="600"/>
      <c r="Z28" s="600"/>
      <c r="AA28" s="600"/>
      <c r="AB28" s="600"/>
    </row>
    <row r="29" spans="1:28" ht="61.5" customHeight="1">
      <c r="A29" s="1456"/>
      <c r="B29" s="1456"/>
      <c r="C29" s="1456"/>
      <c r="D29" s="1456"/>
      <c r="E29" s="1456"/>
      <c r="F29" s="1456"/>
      <c r="G29" s="1456"/>
      <c r="H29" s="1456"/>
      <c r="I29" s="1456"/>
      <c r="J29" s="1456"/>
      <c r="K29" s="1456"/>
      <c r="L29" s="1456"/>
      <c r="M29" s="1456"/>
      <c r="O29" s="600"/>
      <c r="P29" s="600"/>
      <c r="Q29" s="600"/>
      <c r="R29" s="600"/>
      <c r="S29" s="600"/>
      <c r="T29" s="600"/>
      <c r="U29" s="600"/>
      <c r="V29" s="600"/>
      <c r="W29" s="600"/>
      <c r="X29" s="600"/>
      <c r="Y29" s="600"/>
      <c r="Z29" s="600"/>
      <c r="AA29" s="600"/>
      <c r="AB29" s="600"/>
    </row>
    <row r="30" spans="1:28" ht="61.5" customHeight="1">
      <c r="A30" s="1456"/>
      <c r="B30" s="1456"/>
      <c r="C30" s="1456"/>
      <c r="D30" s="1456"/>
      <c r="E30" s="1456"/>
      <c r="F30" s="1456"/>
      <c r="G30" s="1456"/>
      <c r="H30" s="1456"/>
      <c r="I30" s="1456"/>
      <c r="J30" s="1456"/>
      <c r="K30" s="1456"/>
      <c r="L30" s="1456"/>
      <c r="M30" s="1456"/>
      <c r="O30" s="600"/>
      <c r="P30" s="600"/>
      <c r="Q30" s="600"/>
      <c r="R30" s="600"/>
      <c r="S30" s="600"/>
      <c r="T30" s="600"/>
      <c r="U30" s="600"/>
      <c r="V30" s="600"/>
      <c r="W30" s="600"/>
      <c r="X30" s="600"/>
      <c r="Y30" s="600"/>
      <c r="Z30" s="600"/>
      <c r="AA30" s="600"/>
      <c r="AB30" s="600"/>
    </row>
    <row r="31" spans="1:28" ht="61.5" customHeight="1">
      <c r="A31" s="1456"/>
      <c r="B31" s="1456"/>
      <c r="C31" s="1456"/>
      <c r="D31" s="1456"/>
      <c r="E31" s="1456"/>
      <c r="F31" s="1456"/>
      <c r="G31" s="1456"/>
      <c r="H31" s="1456"/>
      <c r="I31" s="1456"/>
      <c r="J31" s="1456"/>
      <c r="K31" s="1456"/>
      <c r="L31" s="1456"/>
      <c r="M31" s="1456"/>
      <c r="O31" s="600"/>
      <c r="P31" s="600"/>
      <c r="Q31" s="600"/>
      <c r="R31" s="600"/>
      <c r="S31" s="600"/>
      <c r="T31" s="600"/>
      <c r="U31" s="600"/>
      <c r="V31" s="600"/>
      <c r="W31" s="600"/>
      <c r="X31" s="600"/>
      <c r="Y31" s="600"/>
      <c r="Z31" s="600"/>
      <c r="AA31" s="600"/>
      <c r="AB31" s="600"/>
    </row>
    <row r="32" spans="1:28" ht="61.5" customHeight="1">
      <c r="A32" s="1456"/>
      <c r="B32" s="1456"/>
      <c r="C32" s="1456"/>
      <c r="D32" s="1456"/>
      <c r="E32" s="1456"/>
      <c r="F32" s="1456"/>
      <c r="G32" s="1456"/>
      <c r="H32" s="1456"/>
      <c r="I32" s="1456"/>
      <c r="J32" s="1456"/>
      <c r="K32" s="1456"/>
      <c r="L32" s="1456"/>
      <c r="M32" s="1456"/>
      <c r="O32" s="600"/>
      <c r="P32" s="600"/>
      <c r="Q32" s="600"/>
      <c r="R32" s="600"/>
      <c r="S32" s="600"/>
      <c r="T32" s="600"/>
      <c r="U32" s="600"/>
      <c r="V32" s="600"/>
      <c r="W32" s="600"/>
      <c r="X32" s="600"/>
      <c r="Y32" s="600"/>
      <c r="Z32" s="600"/>
      <c r="AA32" s="600"/>
      <c r="AB32" s="600"/>
    </row>
    <row r="33" spans="1:28" ht="61.5" customHeight="1">
      <c r="A33" s="1456"/>
      <c r="B33" s="1456"/>
      <c r="C33" s="1456"/>
      <c r="D33" s="1456"/>
      <c r="E33" s="1456"/>
      <c r="F33" s="1456"/>
      <c r="G33" s="1456"/>
      <c r="H33" s="1456"/>
      <c r="I33" s="1456"/>
      <c r="J33" s="1456"/>
      <c r="K33" s="1456"/>
      <c r="L33" s="1456"/>
      <c r="M33" s="1456"/>
      <c r="O33" s="600"/>
      <c r="P33" s="600"/>
      <c r="Q33" s="600"/>
      <c r="R33" s="600"/>
      <c r="S33" s="600"/>
      <c r="T33" s="600"/>
      <c r="U33" s="600"/>
      <c r="V33" s="600"/>
      <c r="W33" s="600"/>
      <c r="X33" s="600"/>
      <c r="Y33" s="600"/>
      <c r="Z33" s="600"/>
      <c r="AA33" s="600"/>
      <c r="AB33" s="600"/>
    </row>
    <row r="34" spans="1:28" ht="14.25" customHeight="1">
      <c r="A34" s="1456"/>
      <c r="B34" s="1456"/>
      <c r="C34" s="1456"/>
      <c r="D34" s="1456"/>
      <c r="E34" s="1456"/>
      <c r="F34" s="1456"/>
      <c r="G34" s="1456"/>
      <c r="H34" s="1456"/>
      <c r="I34" s="1456"/>
      <c r="J34" s="1456"/>
      <c r="K34" s="1456"/>
      <c r="L34" s="1456"/>
      <c r="M34" s="1456"/>
      <c r="O34" s="600"/>
      <c r="P34" s="600"/>
      <c r="Q34" s="600"/>
      <c r="R34" s="600"/>
      <c r="S34" s="600"/>
      <c r="T34" s="600"/>
      <c r="U34" s="600"/>
      <c r="V34" s="600"/>
      <c r="W34" s="600"/>
      <c r="X34" s="600"/>
      <c r="Y34" s="600"/>
      <c r="Z34" s="600"/>
      <c r="AA34" s="600"/>
      <c r="AB34" s="600"/>
    </row>
    <row r="35" spans="1:28" ht="14.25" customHeight="1">
      <c r="A35" s="1456"/>
      <c r="B35" s="1456"/>
      <c r="C35" s="1456"/>
      <c r="D35" s="1456"/>
      <c r="E35" s="1456"/>
      <c r="F35" s="1456"/>
      <c r="G35" s="1456"/>
      <c r="H35" s="1456"/>
      <c r="I35" s="1456"/>
      <c r="J35" s="1456"/>
      <c r="K35" s="1456"/>
      <c r="L35" s="1456"/>
      <c r="M35" s="1456"/>
      <c r="O35" s="600"/>
      <c r="P35" s="600"/>
      <c r="Q35" s="600"/>
      <c r="R35" s="600"/>
      <c r="S35" s="600"/>
      <c r="T35" s="600"/>
      <c r="U35" s="600"/>
      <c r="V35" s="600"/>
      <c r="W35" s="600"/>
      <c r="X35" s="600"/>
      <c r="Y35" s="600"/>
      <c r="Z35" s="600"/>
      <c r="AA35" s="600"/>
      <c r="AB35" s="600"/>
    </row>
    <row r="36" spans="1:28" ht="14.25" customHeight="1">
      <c r="O36" s="600"/>
      <c r="P36" s="600"/>
      <c r="Q36" s="600"/>
      <c r="R36" s="600"/>
      <c r="S36" s="600"/>
      <c r="T36" s="600"/>
      <c r="U36" s="600"/>
      <c r="V36" s="600"/>
      <c r="W36" s="600"/>
      <c r="X36" s="600"/>
      <c r="Y36" s="600"/>
      <c r="Z36" s="600"/>
      <c r="AA36" s="600"/>
      <c r="AB36" s="600"/>
    </row>
    <row r="37" spans="1:28" ht="14.25" customHeight="1">
      <c r="O37" s="600"/>
      <c r="P37" s="600"/>
      <c r="Q37" s="600"/>
      <c r="R37" s="600"/>
      <c r="S37" s="600"/>
      <c r="T37" s="600"/>
      <c r="U37" s="600"/>
      <c r="V37" s="600"/>
      <c r="W37" s="600"/>
      <c r="X37" s="600"/>
      <c r="Y37" s="600"/>
      <c r="Z37" s="600"/>
      <c r="AA37" s="600"/>
      <c r="AB37" s="600"/>
    </row>
    <row r="38" spans="1:28" ht="14.25" customHeight="1">
      <c r="O38" s="600"/>
      <c r="P38" s="600"/>
      <c r="Q38" s="600"/>
      <c r="R38" s="600"/>
      <c r="S38" s="600"/>
      <c r="T38" s="600"/>
      <c r="U38" s="600"/>
      <c r="V38" s="600"/>
      <c r="W38" s="600"/>
      <c r="X38" s="600"/>
      <c r="Y38" s="600"/>
      <c r="Z38" s="600"/>
      <c r="AA38" s="600"/>
      <c r="AB38" s="600"/>
    </row>
    <row r="39" spans="1:28" ht="14.25" customHeight="1">
      <c r="O39" s="600"/>
      <c r="P39" s="600"/>
      <c r="Q39" s="600"/>
      <c r="R39" s="600"/>
      <c r="S39" s="600"/>
      <c r="T39" s="600"/>
      <c r="U39" s="600"/>
      <c r="V39" s="600"/>
      <c r="W39" s="600"/>
      <c r="X39" s="600"/>
      <c r="Y39" s="600"/>
      <c r="Z39" s="600"/>
      <c r="AA39" s="600"/>
      <c r="AB39" s="600"/>
    </row>
    <row r="40" spans="1:28" ht="14.25" customHeight="1">
      <c r="O40" s="600"/>
      <c r="P40" s="600"/>
      <c r="Q40" s="600"/>
      <c r="R40" s="600"/>
      <c r="S40" s="600"/>
      <c r="T40" s="600"/>
      <c r="U40" s="600"/>
      <c r="V40" s="600"/>
      <c r="W40" s="600"/>
      <c r="X40" s="600"/>
      <c r="Y40" s="600"/>
      <c r="Z40" s="600"/>
      <c r="AA40" s="600"/>
      <c r="AB40" s="600"/>
    </row>
    <row r="41" spans="1:28" ht="14.25" customHeight="1">
      <c r="O41" s="600"/>
      <c r="P41" s="600"/>
      <c r="Q41" s="600"/>
      <c r="R41" s="600"/>
      <c r="S41" s="600"/>
      <c r="T41" s="600"/>
      <c r="U41" s="600"/>
      <c r="V41" s="600"/>
      <c r="W41" s="600"/>
      <c r="X41" s="600"/>
      <c r="Y41" s="600"/>
      <c r="Z41" s="600"/>
      <c r="AA41" s="600"/>
      <c r="AB41" s="600"/>
    </row>
    <row r="42" spans="1:28" ht="14.25" customHeight="1">
      <c r="O42" s="600"/>
      <c r="P42" s="600"/>
      <c r="Q42" s="600"/>
      <c r="R42" s="600"/>
      <c r="S42" s="600"/>
      <c r="T42" s="600"/>
      <c r="U42" s="600"/>
      <c r="V42" s="600"/>
      <c r="W42" s="600"/>
      <c r="X42" s="600"/>
      <c r="Y42" s="600"/>
      <c r="Z42" s="600"/>
      <c r="AA42" s="600"/>
      <c r="AB42" s="600"/>
    </row>
    <row r="43" spans="1:28" ht="14.25" customHeight="1">
      <c r="O43" s="600"/>
      <c r="P43" s="600"/>
      <c r="Q43" s="600"/>
      <c r="R43" s="600"/>
      <c r="S43" s="600"/>
      <c r="T43" s="600"/>
      <c r="U43" s="600"/>
      <c r="V43" s="600"/>
      <c r="W43" s="600"/>
      <c r="X43" s="600"/>
      <c r="Y43" s="600"/>
      <c r="Z43" s="600"/>
      <c r="AA43" s="600"/>
      <c r="AB43" s="600"/>
    </row>
    <row r="44" spans="1:28" ht="14.25" customHeight="1">
      <c r="O44" s="600"/>
      <c r="P44" s="600"/>
      <c r="Q44" s="600"/>
      <c r="R44" s="600"/>
      <c r="S44" s="600"/>
      <c r="T44" s="600"/>
      <c r="U44" s="600"/>
      <c r="V44" s="600"/>
      <c r="W44" s="600"/>
      <c r="X44" s="600"/>
      <c r="Y44" s="600"/>
      <c r="Z44" s="600"/>
      <c r="AA44" s="600"/>
      <c r="AB44" s="600"/>
    </row>
    <row r="45" spans="1:28" ht="14.25" customHeight="1">
      <c r="O45" s="600"/>
      <c r="P45" s="600"/>
      <c r="Q45" s="600"/>
      <c r="R45" s="600"/>
      <c r="S45" s="600"/>
      <c r="T45" s="600"/>
      <c r="U45" s="600"/>
      <c r="V45" s="600"/>
      <c r="W45" s="600"/>
      <c r="X45" s="600"/>
      <c r="Y45" s="600"/>
      <c r="Z45" s="600"/>
      <c r="AA45" s="600"/>
      <c r="AB45" s="600"/>
    </row>
    <row r="46" spans="1:28" ht="14.25" customHeight="1">
      <c r="O46" s="600"/>
      <c r="P46" s="600"/>
      <c r="Q46" s="600"/>
      <c r="R46" s="600"/>
      <c r="S46" s="600"/>
      <c r="T46" s="600"/>
      <c r="U46" s="600"/>
      <c r="V46" s="600"/>
      <c r="W46" s="600"/>
      <c r="X46" s="600"/>
      <c r="Y46" s="600"/>
      <c r="Z46" s="600"/>
      <c r="AA46" s="600"/>
      <c r="AB46" s="600"/>
    </row>
    <row r="47" spans="1:28" ht="14.25" customHeight="1">
      <c r="O47" s="600"/>
      <c r="P47" s="600"/>
      <c r="Q47" s="600"/>
      <c r="R47" s="600"/>
      <c r="S47" s="600"/>
      <c r="T47" s="600"/>
      <c r="U47" s="600"/>
      <c r="V47" s="600"/>
      <c r="W47" s="600"/>
      <c r="X47" s="600"/>
      <c r="Y47" s="600"/>
      <c r="Z47" s="600"/>
      <c r="AA47" s="600"/>
      <c r="AB47" s="600"/>
    </row>
  </sheetData>
  <mergeCells count="1">
    <mergeCell ref="A6:M35"/>
  </mergeCells>
  <pageMargins left="0.70866141732283472" right="0.70866141732283472" top="0.74803149606299213" bottom="0.74803149606299213" header="0.31496062992125984" footer="0.31496062992125984"/>
  <pageSetup scale="64" orientation="landscape" r:id="rId1"/>
  <rowBreaks count="1" manualBreakCount="1">
    <brk id="36" min="14" max="27" man="1"/>
  </rowBreaks>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Hoja74">
    <tabColor rgb="FF002060"/>
    <pageSetUpPr fitToPage="1"/>
  </sheetPr>
  <dimension ref="A1"/>
  <sheetViews>
    <sheetView showGridLines="0" view="pageBreakPreview" zoomScaleNormal="100" zoomScaleSheetLayoutView="100" workbookViewId="0">
      <selection activeCell="O25" sqref="O25"/>
    </sheetView>
  </sheetViews>
  <sheetFormatPr defaultColWidth="11.42578125" defaultRowHeight="14.25"/>
  <cols>
    <col min="1" max="6" width="11.42578125" style="254"/>
    <col min="7" max="7" width="8.85546875" style="254" customWidth="1"/>
    <col min="8" max="8" width="11.42578125" style="254"/>
    <col min="9" max="9" width="7.85546875" style="254" customWidth="1"/>
    <col min="10" max="10" width="7" style="254" customWidth="1"/>
    <col min="11" max="11" width="5.85546875" style="254" customWidth="1"/>
    <col min="12" max="16384" width="11.42578125" style="254"/>
  </cols>
  <sheetData/>
  <pageMargins left="0.70866141732283472" right="0.70866141732283472" top="0.74803149606299213" bottom="0.74803149606299213" header="0.31496062992125984" footer="0.31496062992125984"/>
  <pageSetup paperSize="119" orientation="landscape"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Hoja78">
    <tabColor rgb="FF002060"/>
    <pageSetUpPr fitToPage="1"/>
  </sheetPr>
  <dimension ref="A4:M40"/>
  <sheetViews>
    <sheetView showGridLines="0" view="pageBreakPreview" topLeftCell="A27" zoomScale="55" zoomScaleNormal="100" zoomScaleSheetLayoutView="55" workbookViewId="0">
      <selection activeCell="N50" sqref="N50"/>
    </sheetView>
  </sheetViews>
  <sheetFormatPr defaultColWidth="11.42578125" defaultRowHeight="15"/>
  <cols>
    <col min="1" max="1" width="15.28515625" style="254" customWidth="1"/>
    <col min="2" max="2" width="15.5703125" style="254" customWidth="1"/>
    <col min="3" max="3" width="15.140625" style="254" customWidth="1"/>
    <col min="4" max="4" width="14.42578125" style="254" customWidth="1"/>
    <col min="5" max="5" width="11.42578125" style="254"/>
    <col min="6" max="6" width="32.7109375" style="254" customWidth="1"/>
    <col min="7" max="7" width="10.7109375" style="254" customWidth="1"/>
    <col min="8" max="8" width="15" style="254" customWidth="1"/>
    <col min="9" max="9" width="25.28515625" style="254" customWidth="1"/>
    <col min="10" max="10" width="19" style="254" customWidth="1"/>
    <col min="11" max="11" width="8.28515625" style="254" customWidth="1"/>
    <col min="12" max="12" width="13.140625" style="254" customWidth="1"/>
    <col min="13" max="13" width="6.85546875" style="300" customWidth="1"/>
    <col min="14" max="16384" width="11.42578125" style="254"/>
  </cols>
  <sheetData>
    <row r="4" spans="1:13" ht="49.5" customHeight="1"/>
    <row r="5" spans="1:13" ht="33" customHeight="1">
      <c r="A5" s="1457" t="s">
        <v>503</v>
      </c>
      <c r="B5" s="1457"/>
      <c r="C5" s="1457"/>
      <c r="D5" s="1457"/>
      <c r="E5" s="1457"/>
      <c r="F5" s="1457"/>
      <c r="G5" s="1457"/>
      <c r="H5" s="1457"/>
      <c r="I5" s="1457"/>
      <c r="J5" s="1457"/>
      <c r="K5" s="1457"/>
      <c r="L5" s="1457"/>
    </row>
    <row r="6" spans="1:13" ht="29.25" customHeight="1">
      <c r="A6" s="1457"/>
      <c r="B6" s="1457"/>
      <c r="C6" s="1457"/>
      <c r="D6" s="1457"/>
      <c r="E6" s="1457"/>
      <c r="F6" s="1457"/>
      <c r="G6" s="1457"/>
      <c r="H6" s="1457"/>
      <c r="I6" s="1457"/>
      <c r="J6" s="1457"/>
      <c r="K6" s="1457"/>
      <c r="L6" s="1457"/>
    </row>
    <row r="7" spans="1:13">
      <c r="A7" s="1457"/>
      <c r="B7" s="1457"/>
      <c r="C7" s="1457"/>
      <c r="D7" s="1457"/>
      <c r="E7" s="1457"/>
      <c r="F7" s="1457"/>
      <c r="G7" s="1457"/>
      <c r="H7" s="1457"/>
      <c r="I7" s="1457"/>
      <c r="J7" s="1457"/>
      <c r="K7" s="1457"/>
      <c r="L7" s="1457"/>
    </row>
    <row r="8" spans="1:13" ht="15.75" customHeight="1">
      <c r="A8" s="1457"/>
      <c r="B8" s="1457"/>
      <c r="C8" s="1457"/>
      <c r="D8" s="1457"/>
      <c r="E8" s="1457"/>
      <c r="F8" s="1457"/>
      <c r="G8" s="1457"/>
      <c r="H8" s="1457"/>
      <c r="I8" s="1457"/>
      <c r="J8" s="1457"/>
      <c r="K8" s="1457"/>
      <c r="L8" s="1457"/>
    </row>
    <row r="9" spans="1:13" ht="15.75" customHeight="1">
      <c r="A9" s="1457"/>
      <c r="B9" s="1457"/>
      <c r="C9" s="1457"/>
      <c r="D9" s="1457"/>
      <c r="E9" s="1457"/>
      <c r="F9" s="1457"/>
      <c r="G9" s="1457"/>
      <c r="H9" s="1457"/>
      <c r="I9" s="1457"/>
      <c r="J9" s="1457"/>
      <c r="K9" s="1457"/>
      <c r="L9" s="1457"/>
    </row>
    <row r="10" spans="1:13" ht="15.75" customHeight="1">
      <c r="A10" s="1457"/>
      <c r="B10" s="1457"/>
      <c r="C10" s="1457"/>
      <c r="D10" s="1457"/>
      <c r="E10" s="1457"/>
      <c r="F10" s="1457"/>
      <c r="G10" s="1457"/>
      <c r="H10" s="1457"/>
      <c r="I10" s="1457"/>
      <c r="J10" s="1457"/>
      <c r="K10" s="1457"/>
      <c r="L10" s="1457"/>
      <c r="M10" s="301"/>
    </row>
    <row r="11" spans="1:13" ht="17.25" customHeight="1">
      <c r="A11" s="1457"/>
      <c r="B11" s="1457"/>
      <c r="C11" s="1457"/>
      <c r="D11" s="1457"/>
      <c r="E11" s="1457"/>
      <c r="F11" s="1457"/>
      <c r="G11" s="1457"/>
      <c r="H11" s="1457"/>
      <c r="I11" s="1457"/>
      <c r="J11" s="1457"/>
      <c r="K11" s="1457"/>
      <c r="L11" s="1457"/>
      <c r="M11" s="301"/>
    </row>
    <row r="12" spans="1:13" ht="15.75" customHeight="1">
      <c r="A12" s="1457"/>
      <c r="B12" s="1457"/>
      <c r="C12" s="1457"/>
      <c r="D12" s="1457"/>
      <c r="E12" s="1457"/>
      <c r="F12" s="1457"/>
      <c r="G12" s="1457"/>
      <c r="H12" s="1457"/>
      <c r="I12" s="1457"/>
      <c r="J12" s="1457"/>
      <c r="K12" s="1457"/>
      <c r="L12" s="1457"/>
      <c r="M12" s="302"/>
    </row>
    <row r="13" spans="1:13" ht="44.25" customHeight="1">
      <c r="A13" s="1457"/>
      <c r="B13" s="1457"/>
      <c r="C13" s="1457"/>
      <c r="D13" s="1457"/>
      <c r="E13" s="1457"/>
      <c r="F13" s="1457"/>
      <c r="G13" s="1457"/>
      <c r="H13" s="1457"/>
      <c r="I13" s="1457"/>
      <c r="J13" s="1457"/>
      <c r="K13" s="1457"/>
      <c r="L13" s="1457"/>
      <c r="M13" s="301"/>
    </row>
    <row r="14" spans="1:13" ht="29.25" customHeight="1">
      <c r="A14" s="1457"/>
      <c r="B14" s="1457"/>
      <c r="C14" s="1457"/>
      <c r="D14" s="1457"/>
      <c r="E14" s="1457"/>
      <c r="F14" s="1457"/>
      <c r="G14" s="1457"/>
      <c r="H14" s="1457"/>
      <c r="I14" s="1457"/>
      <c r="J14" s="1457"/>
      <c r="K14" s="1457"/>
      <c r="L14" s="1457"/>
      <c r="M14" s="302"/>
    </row>
    <row r="15" spans="1:13" ht="57" customHeight="1">
      <c r="A15" s="1457"/>
      <c r="B15" s="1457"/>
      <c r="C15" s="1457"/>
      <c r="D15" s="1457"/>
      <c r="E15" s="1457"/>
      <c r="F15" s="1457"/>
      <c r="G15" s="1457"/>
      <c r="H15" s="1457"/>
      <c r="I15" s="1457"/>
      <c r="J15" s="1457"/>
      <c r="K15" s="1457"/>
      <c r="L15" s="1457"/>
      <c r="M15" s="301"/>
    </row>
    <row r="16" spans="1:13" ht="18" customHeight="1">
      <c r="A16" s="1457"/>
      <c r="B16" s="1457"/>
      <c r="C16" s="1457"/>
      <c r="D16" s="1457"/>
      <c r="E16" s="1457"/>
      <c r="F16" s="1457"/>
      <c r="G16" s="1457"/>
      <c r="H16" s="1457"/>
      <c r="I16" s="1457"/>
      <c r="J16" s="1457"/>
      <c r="K16" s="1457"/>
      <c r="L16" s="1457"/>
      <c r="M16" s="303"/>
    </row>
    <row r="17" spans="1:13" ht="15.75" customHeight="1">
      <c r="A17" s="1457"/>
      <c r="B17" s="1457"/>
      <c r="C17" s="1457"/>
      <c r="D17" s="1457"/>
      <c r="E17" s="1457"/>
      <c r="F17" s="1457"/>
      <c r="G17" s="1457"/>
      <c r="H17" s="1457"/>
      <c r="I17" s="1457"/>
      <c r="J17" s="1457"/>
      <c r="K17" s="1457"/>
      <c r="L17" s="1457"/>
      <c r="M17" s="303"/>
    </row>
    <row r="18" spans="1:13" ht="15.75" customHeight="1">
      <c r="A18" s="1457"/>
      <c r="B18" s="1457"/>
      <c r="C18" s="1457"/>
      <c r="D18" s="1457"/>
      <c r="E18" s="1457"/>
      <c r="F18" s="1457"/>
      <c r="G18" s="1457"/>
      <c r="H18" s="1457"/>
      <c r="I18" s="1457"/>
      <c r="J18" s="1457"/>
      <c r="K18" s="1457"/>
      <c r="L18" s="1457"/>
      <c r="M18" s="304"/>
    </row>
    <row r="19" spans="1:13" ht="15.75" customHeight="1">
      <c r="A19" s="1457"/>
      <c r="B19" s="1457"/>
      <c r="C19" s="1457"/>
      <c r="D19" s="1457"/>
      <c r="E19" s="1457"/>
      <c r="F19" s="1457"/>
      <c r="G19" s="1457"/>
      <c r="H19" s="1457"/>
      <c r="I19" s="1457"/>
      <c r="J19" s="1457"/>
      <c r="K19" s="1457"/>
      <c r="L19" s="1457"/>
      <c r="M19" s="304"/>
    </row>
    <row r="20" spans="1:13" ht="15.75">
      <c r="A20" s="1457"/>
      <c r="B20" s="1457"/>
      <c r="C20" s="1457"/>
      <c r="D20" s="1457"/>
      <c r="E20" s="1457"/>
      <c r="F20" s="1457"/>
      <c r="G20" s="1457"/>
      <c r="H20" s="1457"/>
      <c r="I20" s="1457"/>
      <c r="J20" s="1457"/>
      <c r="K20" s="1457"/>
      <c r="L20" s="1457"/>
      <c r="M20" s="304"/>
    </row>
    <row r="21" spans="1:13" ht="15.75" customHeight="1">
      <c r="A21" s="1457"/>
      <c r="B21" s="1457"/>
      <c r="C21" s="1457"/>
      <c r="D21" s="1457"/>
      <c r="E21" s="1457"/>
      <c r="F21" s="1457"/>
      <c r="G21" s="1457"/>
      <c r="H21" s="1457"/>
      <c r="I21" s="1457"/>
      <c r="J21" s="1457"/>
      <c r="K21" s="1457"/>
      <c r="L21" s="1457"/>
      <c r="M21" s="304"/>
    </row>
    <row r="22" spans="1:13" ht="15.75" customHeight="1">
      <c r="A22" s="1457"/>
      <c r="B22" s="1457"/>
      <c r="C22" s="1457"/>
      <c r="D22" s="1457"/>
      <c r="E22" s="1457"/>
      <c r="F22" s="1457"/>
      <c r="G22" s="1457"/>
      <c r="H22" s="1457"/>
      <c r="I22" s="1457"/>
      <c r="J22" s="1457"/>
      <c r="K22" s="1457"/>
      <c r="L22" s="1457"/>
      <c r="M22" s="304"/>
    </row>
    <row r="23" spans="1:13" ht="15" customHeight="1">
      <c r="A23" s="1457"/>
      <c r="B23" s="1457"/>
      <c r="C23" s="1457"/>
      <c r="D23" s="1457"/>
      <c r="E23" s="1457"/>
      <c r="F23" s="1457"/>
      <c r="G23" s="1457"/>
      <c r="H23" s="1457"/>
      <c r="I23" s="1457"/>
      <c r="J23" s="1457"/>
      <c r="K23" s="1457"/>
      <c r="L23" s="1457"/>
    </row>
    <row r="24" spans="1:13" ht="15" customHeight="1">
      <c r="A24" s="1457"/>
      <c r="B24" s="1457"/>
      <c r="C24" s="1457"/>
      <c r="D24" s="1457"/>
      <c r="E24" s="1457"/>
      <c r="F24" s="1457"/>
      <c r="G24" s="1457"/>
      <c r="H24" s="1457"/>
      <c r="I24" s="1457"/>
      <c r="J24" s="1457"/>
      <c r="K24" s="1457"/>
      <c r="L24" s="1457"/>
    </row>
    <row r="25" spans="1:13" ht="15" customHeight="1">
      <c r="A25" s="1457"/>
      <c r="B25" s="1457"/>
      <c r="C25" s="1457"/>
      <c r="D25" s="1457"/>
      <c r="E25" s="1457"/>
      <c r="F25" s="1457"/>
      <c r="G25" s="1457"/>
      <c r="H25" s="1457"/>
      <c r="I25" s="1457"/>
      <c r="J25" s="1457"/>
      <c r="K25" s="1457"/>
      <c r="L25" s="1457"/>
      <c r="M25" s="301"/>
    </row>
    <row r="26" spans="1:13" ht="15" customHeight="1">
      <c r="A26" s="1457"/>
      <c r="B26" s="1457"/>
      <c r="C26" s="1457"/>
      <c r="D26" s="1457"/>
      <c r="E26" s="1457"/>
      <c r="F26" s="1457"/>
      <c r="G26" s="1457"/>
      <c r="H26" s="1457"/>
      <c r="I26" s="1457"/>
      <c r="J26" s="1457"/>
      <c r="K26" s="1457"/>
      <c r="L26" s="1457"/>
      <c r="M26" s="301"/>
    </row>
    <row r="27" spans="1:13" ht="15.75" customHeight="1">
      <c r="A27" s="1457"/>
      <c r="B27" s="1457"/>
      <c r="C27" s="1457"/>
      <c r="D27" s="1457"/>
      <c r="E27" s="1457"/>
      <c r="F27" s="1457"/>
      <c r="G27" s="1457"/>
      <c r="H27" s="1457"/>
      <c r="I27" s="1457"/>
      <c r="J27" s="1457"/>
      <c r="K27" s="1457"/>
      <c r="L27" s="1457"/>
      <c r="M27" s="304"/>
    </row>
    <row r="28" spans="1:13" ht="15.75" customHeight="1">
      <c r="A28" s="1457"/>
      <c r="B28" s="1457"/>
      <c r="C28" s="1457"/>
      <c r="D28" s="1457"/>
      <c r="E28" s="1457"/>
      <c r="F28" s="1457"/>
      <c r="G28" s="1457"/>
      <c r="H28" s="1457"/>
      <c r="I28" s="1457"/>
      <c r="J28" s="1457"/>
      <c r="K28" s="1457"/>
      <c r="L28" s="1457"/>
      <c r="M28" s="306"/>
    </row>
    <row r="29" spans="1:13" ht="15.75" customHeight="1">
      <c r="A29" s="1457"/>
      <c r="B29" s="1457"/>
      <c r="C29" s="1457"/>
      <c r="D29" s="1457"/>
      <c r="E29" s="1457"/>
      <c r="F29" s="1457"/>
      <c r="G29" s="1457"/>
      <c r="H29" s="1457"/>
      <c r="I29" s="1457"/>
      <c r="J29" s="1457"/>
      <c r="K29" s="1457"/>
      <c r="L29" s="1457"/>
      <c r="M29" s="307"/>
    </row>
    <row r="30" spans="1:13" ht="15.75" customHeight="1">
      <c r="A30" s="1457"/>
      <c r="B30" s="1457"/>
      <c r="C30" s="1457"/>
      <c r="D30" s="1457"/>
      <c r="E30" s="1457"/>
      <c r="F30" s="1457"/>
      <c r="G30" s="1457"/>
      <c r="H30" s="1457"/>
      <c r="I30" s="1457"/>
      <c r="J30" s="1457"/>
      <c r="K30" s="1457"/>
      <c r="L30" s="1457"/>
      <c r="M30" s="307"/>
    </row>
    <row r="31" spans="1:13" ht="50.25" customHeight="1">
      <c r="A31" s="1457"/>
      <c r="B31" s="1457"/>
      <c r="C31" s="1457"/>
      <c r="D31" s="1457"/>
      <c r="E31" s="1457"/>
      <c r="F31" s="1457"/>
      <c r="G31" s="1457"/>
      <c r="H31" s="1457"/>
      <c r="I31" s="1457"/>
      <c r="J31" s="1457"/>
      <c r="K31" s="1457"/>
      <c r="L31" s="1457"/>
      <c r="M31" s="307"/>
    </row>
    <row r="32" spans="1:13">
      <c r="A32" s="1457"/>
      <c r="B32" s="1457"/>
      <c r="C32" s="1457"/>
      <c r="D32" s="1457"/>
      <c r="E32" s="1457"/>
      <c r="F32" s="1457"/>
      <c r="G32" s="1457"/>
      <c r="H32" s="1457"/>
      <c r="I32" s="1457"/>
      <c r="J32" s="1457"/>
      <c r="K32" s="1457"/>
      <c r="L32" s="1457"/>
    </row>
    <row r="33" spans="1:12">
      <c r="A33" s="1457"/>
      <c r="B33" s="1457"/>
      <c r="C33" s="1457"/>
      <c r="D33" s="1457"/>
      <c r="E33" s="1457"/>
      <c r="F33" s="1457"/>
      <c r="G33" s="1457"/>
      <c r="H33" s="1457"/>
      <c r="I33" s="1457"/>
      <c r="J33" s="1457"/>
      <c r="K33" s="1457"/>
      <c r="L33" s="1457"/>
    </row>
    <row r="34" spans="1:12">
      <c r="A34" s="1457"/>
      <c r="B34" s="1457"/>
      <c r="C34" s="1457"/>
      <c r="D34" s="1457"/>
      <c r="E34" s="1457"/>
      <c r="F34" s="1457"/>
      <c r="G34" s="1457"/>
      <c r="H34" s="1457"/>
      <c r="I34" s="1457"/>
      <c r="J34" s="1457"/>
      <c r="K34" s="1457"/>
      <c r="L34" s="1457"/>
    </row>
    <row r="35" spans="1:12">
      <c r="A35" s="1457"/>
      <c r="B35" s="1457"/>
      <c r="C35" s="1457"/>
      <c r="D35" s="1457"/>
      <c r="E35" s="1457"/>
      <c r="F35" s="1457"/>
      <c r="G35" s="1457"/>
      <c r="H35" s="1457"/>
      <c r="I35" s="1457"/>
      <c r="J35" s="1457"/>
      <c r="K35" s="1457"/>
      <c r="L35" s="1457"/>
    </row>
    <row r="36" spans="1:12">
      <c r="A36" s="1457"/>
      <c r="B36" s="1457"/>
      <c r="C36" s="1457"/>
      <c r="D36" s="1457"/>
      <c r="E36" s="1457"/>
      <c r="F36" s="1457"/>
      <c r="G36" s="1457"/>
      <c r="H36" s="1457"/>
      <c r="I36" s="1457"/>
      <c r="J36" s="1457"/>
      <c r="K36" s="1457"/>
      <c r="L36" s="1457"/>
    </row>
    <row r="37" spans="1:12">
      <c r="A37" s="1457"/>
      <c r="B37" s="1457"/>
      <c r="C37" s="1457"/>
      <c r="D37" s="1457"/>
      <c r="E37" s="1457"/>
      <c r="F37" s="1457"/>
      <c r="G37" s="1457"/>
      <c r="H37" s="1457"/>
      <c r="I37" s="1457"/>
      <c r="J37" s="1457"/>
      <c r="K37" s="1457"/>
      <c r="L37" s="1457"/>
    </row>
    <row r="38" spans="1:12">
      <c r="A38" s="1457"/>
      <c r="B38" s="1457"/>
      <c r="C38" s="1457"/>
      <c r="D38" s="1457"/>
      <c r="E38" s="1457"/>
      <c r="F38" s="1457"/>
      <c r="G38" s="1457"/>
      <c r="H38" s="1457"/>
      <c r="I38" s="1457"/>
      <c r="J38" s="1457"/>
      <c r="K38" s="1457"/>
      <c r="L38" s="1457"/>
    </row>
    <row r="39" spans="1:12">
      <c r="A39" s="1457"/>
      <c r="B39" s="1457"/>
      <c r="C39" s="1457"/>
      <c r="D39" s="1457"/>
      <c r="E39" s="1457"/>
      <c r="F39" s="1457"/>
      <c r="G39" s="1457"/>
      <c r="H39" s="1457"/>
      <c r="I39" s="1457"/>
      <c r="J39" s="1457"/>
      <c r="K39" s="1457"/>
      <c r="L39" s="1457"/>
    </row>
    <row r="40" spans="1:12">
      <c r="A40" s="1457"/>
      <c r="B40" s="1457"/>
      <c r="C40" s="1457"/>
      <c r="D40" s="1457"/>
      <c r="E40" s="1457"/>
      <c r="F40" s="1457"/>
      <c r="G40" s="1457"/>
      <c r="H40" s="1457"/>
      <c r="I40" s="1457"/>
      <c r="J40" s="1457"/>
      <c r="K40" s="1457"/>
      <c r="L40" s="1457"/>
    </row>
  </sheetData>
  <mergeCells count="1">
    <mergeCell ref="A5:L40"/>
  </mergeCells>
  <pageMargins left="0.70866141732283472" right="0.70866141732283472" top="0.74803149606299213" bottom="0.74803149606299213" header="0.31496062992125984" footer="0.31496062992125984"/>
  <pageSetup scale="62" orientation="landscape"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Hoja80">
    <tabColor theme="3" tint="0.59999389629810485"/>
    <pageSetUpPr fitToPage="1"/>
  </sheetPr>
  <dimension ref="A1:K43"/>
  <sheetViews>
    <sheetView showGridLines="0" view="pageBreakPreview" zoomScale="55" zoomScaleNormal="85" zoomScaleSheetLayoutView="55" workbookViewId="0">
      <pane xSplit="1" ySplit="5" topLeftCell="I16" activePane="bottomRight" state="frozen"/>
      <selection pane="bottomRight" activeCell="I16" sqref="I16"/>
      <selection pane="bottomLeft" activeCell="A6" sqref="A6"/>
      <selection pane="topRight" activeCell="B1" sqref="B1"/>
    </sheetView>
  </sheetViews>
  <sheetFormatPr defaultColWidth="11.42578125" defaultRowHeight="15"/>
  <cols>
    <col min="1" max="1" width="21.7109375" style="47" customWidth="1"/>
    <col min="2" max="2" width="35.5703125" style="47" customWidth="1"/>
    <col min="3" max="4" width="33.28515625" style="47" customWidth="1"/>
    <col min="5" max="5" width="27.28515625" style="47" hidden="1" customWidth="1"/>
    <col min="6" max="6" width="33.28515625" style="47" customWidth="1"/>
    <col min="7" max="7" width="42.7109375" style="47" bestFit="1" customWidth="1"/>
    <col min="8" max="8" width="34.42578125" style="47" customWidth="1"/>
    <col min="9" max="9" width="37.140625" style="47" customWidth="1"/>
    <col min="10" max="10" width="29.85546875" style="47" customWidth="1"/>
    <col min="11" max="11" width="34.140625" style="47" customWidth="1"/>
  </cols>
  <sheetData>
    <row r="1" spans="1:11" s="430" customFormat="1" ht="89.25" customHeight="1">
      <c r="A1" s="1458" t="s">
        <v>504</v>
      </c>
      <c r="B1" s="1459"/>
      <c r="C1" s="1459"/>
      <c r="D1" s="1459"/>
      <c r="E1" s="1459"/>
      <c r="F1" s="1459"/>
      <c r="G1" s="1459"/>
      <c r="H1" s="1459"/>
      <c r="I1" s="1459"/>
      <c r="J1" s="1459"/>
      <c r="K1" s="1460"/>
    </row>
    <row r="2" spans="1:11" s="430" customFormat="1" ht="30.75" customHeight="1" thickBot="1">
      <c r="A2" s="1470" t="s">
        <v>505</v>
      </c>
      <c r="B2" s="1471"/>
      <c r="C2" s="1471"/>
      <c r="D2" s="1471"/>
      <c r="E2" s="1471"/>
      <c r="F2" s="1471"/>
      <c r="G2" s="1471"/>
      <c r="H2" s="1471"/>
      <c r="I2" s="1471"/>
      <c r="J2" s="1471"/>
      <c r="K2" s="1472"/>
    </row>
    <row r="3" spans="1:11" ht="13.5" customHeight="1">
      <c r="A3" s="308" t="s">
        <v>506</v>
      </c>
      <c r="B3" s="308"/>
      <c r="C3" s="308"/>
      <c r="D3" s="308"/>
      <c r="E3" s="308"/>
      <c r="F3" s="308"/>
      <c r="G3" s="308"/>
      <c r="H3" s="308"/>
      <c r="I3" s="308"/>
      <c r="J3" s="308"/>
      <c r="K3" s="308"/>
    </row>
    <row r="4" spans="1:11" s="227" customFormat="1" ht="42.75" customHeight="1">
      <c r="A4" s="720" t="s">
        <v>506</v>
      </c>
      <c r="B4" s="1467" t="s">
        <v>507</v>
      </c>
      <c r="C4" s="1468"/>
      <c r="D4" s="1468"/>
      <c r="E4" s="1468"/>
      <c r="F4" s="1468"/>
      <c r="G4" s="1469"/>
      <c r="H4" s="1464" t="s">
        <v>508</v>
      </c>
      <c r="I4" s="1465"/>
      <c r="J4" s="1465"/>
      <c r="K4" s="1466"/>
    </row>
    <row r="5" spans="1:11" s="404" customFormat="1" ht="69" customHeight="1">
      <c r="A5" s="959" t="s">
        <v>180</v>
      </c>
      <c r="B5" s="960" t="s">
        <v>509</v>
      </c>
      <c r="C5" s="960" t="s">
        <v>510</v>
      </c>
      <c r="D5" s="960" t="s">
        <v>511</v>
      </c>
      <c r="E5" s="960" t="s">
        <v>512</v>
      </c>
      <c r="F5" s="960" t="s">
        <v>513</v>
      </c>
      <c r="G5" s="960" t="s">
        <v>514</v>
      </c>
      <c r="H5" s="961" t="s">
        <v>515</v>
      </c>
      <c r="I5" s="961" t="s">
        <v>516</v>
      </c>
      <c r="J5" s="961" t="s">
        <v>517</v>
      </c>
      <c r="K5" s="962" t="s">
        <v>518</v>
      </c>
    </row>
    <row r="6" spans="1:11" s="98" customFormat="1" ht="27" customHeight="1">
      <c r="A6" s="721">
        <v>2015</v>
      </c>
      <c r="B6" s="1233">
        <v>79052372049.330002</v>
      </c>
      <c r="C6" s="1233">
        <v>6922811271.25</v>
      </c>
      <c r="D6" s="1233">
        <v>523242913.22000003</v>
      </c>
      <c r="E6" s="1233">
        <v>0</v>
      </c>
      <c r="F6" s="1233">
        <v>355290191.79000002</v>
      </c>
      <c r="G6" s="1109">
        <f t="shared" ref="G6:G16" si="0">+C6+B6+D6+E6+F6</f>
        <v>86853716425.589996</v>
      </c>
      <c r="H6" s="722">
        <v>78537174647.860001</v>
      </c>
      <c r="I6" s="722">
        <v>6892825210.3000002</v>
      </c>
      <c r="J6" s="903">
        <v>335652778.95999998</v>
      </c>
      <c r="K6" s="1110">
        <f t="shared" ref="K6:K16" si="1">+I6+H6+J6</f>
        <v>85765652637.12001</v>
      </c>
    </row>
    <row r="7" spans="1:11" s="98" customFormat="1" ht="27" customHeight="1">
      <c r="A7" s="721">
        <v>2016</v>
      </c>
      <c r="B7" s="1233">
        <v>89049164221.449997</v>
      </c>
      <c r="C7" s="1233">
        <v>8498167479</v>
      </c>
      <c r="D7" s="1233">
        <v>683922196.33000004</v>
      </c>
      <c r="E7" s="1233">
        <v>0</v>
      </c>
      <c r="F7" s="1233">
        <v>371308008.59999996</v>
      </c>
      <c r="G7" s="1109">
        <f t="shared" si="0"/>
        <v>98602561905.380005</v>
      </c>
      <c r="H7" s="722">
        <v>89080179368.25</v>
      </c>
      <c r="I7" s="722">
        <v>8178603831.1000004</v>
      </c>
      <c r="J7" s="903">
        <v>328531909.15999991</v>
      </c>
      <c r="K7" s="1110">
        <f t="shared" si="1"/>
        <v>97587315108.51001</v>
      </c>
    </row>
    <row r="8" spans="1:11" s="36" customFormat="1" ht="27" customHeight="1">
      <c r="A8" s="721">
        <v>2017</v>
      </c>
      <c r="B8" s="1233">
        <v>99657751352.690002</v>
      </c>
      <c r="C8" s="1233">
        <v>8861365332.7000008</v>
      </c>
      <c r="D8" s="1233">
        <v>574999895.51999998</v>
      </c>
      <c r="E8" s="1233">
        <v>0</v>
      </c>
      <c r="F8" s="1233">
        <v>665846533.3499999</v>
      </c>
      <c r="G8" s="1109">
        <f t="shared" si="0"/>
        <v>109759963114.26001</v>
      </c>
      <c r="H8" s="722">
        <v>98828071528.779999</v>
      </c>
      <c r="I8" s="722">
        <v>9002153750.7799988</v>
      </c>
      <c r="J8" s="903">
        <v>558973905.84000003</v>
      </c>
      <c r="K8" s="1110">
        <f t="shared" si="1"/>
        <v>108389199185.39999</v>
      </c>
    </row>
    <row r="9" spans="1:11" s="36" customFormat="1" ht="27" customHeight="1">
      <c r="A9" s="721">
        <v>2018</v>
      </c>
      <c r="B9" s="1233">
        <v>112854009382.5</v>
      </c>
      <c r="C9" s="1233">
        <v>9303031996.6900005</v>
      </c>
      <c r="D9" s="1233">
        <v>740948848.48000002</v>
      </c>
      <c r="E9" s="1233">
        <v>0</v>
      </c>
      <c r="F9" s="1233">
        <v>793176886.71000004</v>
      </c>
      <c r="G9" s="1109">
        <f t="shared" si="0"/>
        <v>123691167114.38</v>
      </c>
      <c r="H9" s="722">
        <v>112956079448.92</v>
      </c>
      <c r="I9" s="722">
        <v>9656741344.960001</v>
      </c>
      <c r="J9" s="903">
        <v>758411882.95999992</v>
      </c>
      <c r="K9" s="1110">
        <f t="shared" si="1"/>
        <v>123371232676.84001</v>
      </c>
    </row>
    <row r="10" spans="1:11" s="36" customFormat="1" ht="27" customHeight="1">
      <c r="A10" s="721">
        <v>2019</v>
      </c>
      <c r="B10" s="1233">
        <v>122800092365.86</v>
      </c>
      <c r="C10" s="1233">
        <v>10073865331.02</v>
      </c>
      <c r="D10" s="1233">
        <v>919403278.91999996</v>
      </c>
      <c r="E10" s="1233">
        <v>0</v>
      </c>
      <c r="F10" s="1233">
        <v>910105888.26999998</v>
      </c>
      <c r="G10" s="1109">
        <f t="shared" si="0"/>
        <v>134703466864.07001</v>
      </c>
      <c r="H10" s="722">
        <v>122933736042.72</v>
      </c>
      <c r="I10" s="722">
        <v>10092459380.139999</v>
      </c>
      <c r="J10" s="903">
        <v>973800800.96999991</v>
      </c>
      <c r="K10" s="1110">
        <f t="shared" si="1"/>
        <v>133999996223.83</v>
      </c>
    </row>
    <row r="11" spans="1:11" s="36" customFormat="1" ht="27" customHeight="1">
      <c r="A11" s="721">
        <v>2020</v>
      </c>
      <c r="B11" s="1233">
        <v>121397990565.51001</v>
      </c>
      <c r="C11" s="1233">
        <v>10800531998.65</v>
      </c>
      <c r="D11" s="1233">
        <v>613627915.26999998</v>
      </c>
      <c r="E11" s="1233">
        <v>0</v>
      </c>
      <c r="F11" s="1233">
        <v>1093850418.6700001</v>
      </c>
      <c r="G11" s="1109">
        <f t="shared" si="0"/>
        <v>133906000898.10001</v>
      </c>
      <c r="H11" s="722">
        <v>127588985374.33</v>
      </c>
      <c r="I11" s="722">
        <v>12108569830.129999</v>
      </c>
      <c r="J11" s="903">
        <v>970014744.09000003</v>
      </c>
      <c r="K11" s="1110">
        <f t="shared" si="1"/>
        <v>140667569948.54999</v>
      </c>
    </row>
    <row r="12" spans="1:11" s="36" customFormat="1" ht="27" customHeight="1">
      <c r="A12" s="721">
        <v>2021</v>
      </c>
      <c r="B12" s="1233">
        <v>139642528713.32999</v>
      </c>
      <c r="C12" s="1233">
        <v>17765576332.630001</v>
      </c>
      <c r="D12" s="1233">
        <v>296259368.50999999</v>
      </c>
      <c r="E12" s="1233">
        <v>0</v>
      </c>
      <c r="F12" s="1233">
        <v>1116049433.3899999</v>
      </c>
      <c r="G12" s="1109">
        <f t="shared" si="0"/>
        <v>158820413847.86002</v>
      </c>
      <c r="H12" s="722">
        <v>138998614197.34</v>
      </c>
      <c r="I12" s="722">
        <v>18026955388.759998</v>
      </c>
      <c r="J12" s="903">
        <v>854040296.11999989</v>
      </c>
      <c r="K12" s="1110">
        <f t="shared" si="1"/>
        <v>157879609882.22</v>
      </c>
    </row>
    <row r="13" spans="1:11" s="36" customFormat="1" ht="27" customHeight="1">
      <c r="A13" s="721">
        <v>2022</v>
      </c>
      <c r="B13" s="1233">
        <v>168298548798.17001</v>
      </c>
      <c r="C13" s="1233">
        <v>16860531998.969999</v>
      </c>
      <c r="D13" s="1233">
        <v>739635561.09000003</v>
      </c>
      <c r="E13" s="1233">
        <v>0</v>
      </c>
      <c r="F13" s="1233">
        <v>1927102666.2800002</v>
      </c>
      <c r="G13" s="1109">
        <f t="shared" si="0"/>
        <v>187825819024.51001</v>
      </c>
      <c r="H13" s="722">
        <v>169243218294.51999</v>
      </c>
      <c r="I13" s="722">
        <v>18618103739.529999</v>
      </c>
      <c r="J13" s="903">
        <v>1581951303.1199999</v>
      </c>
      <c r="K13" s="1110">
        <f t="shared" si="1"/>
        <v>189443273337.16998</v>
      </c>
    </row>
    <row r="14" spans="1:11" s="36" customFormat="1" ht="27" customHeight="1">
      <c r="A14" s="721">
        <v>2023</v>
      </c>
      <c r="B14" s="1233">
        <v>189477241900.83997</v>
      </c>
      <c r="C14" s="1233">
        <v>18395222000</v>
      </c>
      <c r="D14" s="1233">
        <v>1157959255.5799999</v>
      </c>
      <c r="E14" s="1233">
        <v>0</v>
      </c>
      <c r="F14" s="1233">
        <v>2163425494.8099999</v>
      </c>
      <c r="G14" s="1109">
        <f t="shared" si="0"/>
        <v>211193848651.22995</v>
      </c>
      <c r="H14" s="722">
        <v>192205772271.5</v>
      </c>
      <c r="I14" s="722">
        <v>18680602574.010002</v>
      </c>
      <c r="J14" s="903">
        <v>1744042776.5300002</v>
      </c>
      <c r="K14" s="1110">
        <f t="shared" si="1"/>
        <v>212630417622.04001</v>
      </c>
    </row>
    <row r="15" spans="1:11" s="36" customFormat="1" ht="27" customHeight="1">
      <c r="A15" s="1232">
        <v>2024</v>
      </c>
      <c r="B15" s="1233">
        <v>211618577731.84003</v>
      </c>
      <c r="C15" s="1233">
        <v>18395222000</v>
      </c>
      <c r="D15" s="1233">
        <v>924996518.88</v>
      </c>
      <c r="E15" s="1233">
        <v>0</v>
      </c>
      <c r="F15" s="1233">
        <v>2467869147.7800002</v>
      </c>
      <c r="G15" s="1109">
        <f t="shared" si="0"/>
        <v>233406665398.50003</v>
      </c>
      <c r="H15" s="722">
        <v>212203641524.01999</v>
      </c>
      <c r="I15" s="722">
        <v>18566920747.349998</v>
      </c>
      <c r="J15" s="903">
        <v>2068231616.74</v>
      </c>
      <c r="K15" s="1110">
        <f t="shared" si="1"/>
        <v>232838793888.10999</v>
      </c>
    </row>
    <row r="16" spans="1:11" s="97" customFormat="1" ht="27" customHeight="1">
      <c r="A16" s="1234" t="str">
        <f>+'Resumen '!O6</f>
        <v>Feb.2025</v>
      </c>
      <c r="B16" s="1233">
        <v>35974716760.690002</v>
      </c>
      <c r="C16" s="1233">
        <v>3099203666.6599998</v>
      </c>
      <c r="D16" s="1233">
        <v>192318558.47</v>
      </c>
      <c r="E16" s="1278">
        <v>0</v>
      </c>
      <c r="F16" s="1233">
        <v>336804219.24000001</v>
      </c>
      <c r="G16" s="1109">
        <f t="shared" si="0"/>
        <v>39603043205.060005</v>
      </c>
      <c r="H16" s="722">
        <v>36029693790.470001</v>
      </c>
      <c r="I16" s="722">
        <v>3075351856.1999998</v>
      </c>
      <c r="J16" s="903">
        <v>520974902.48000002</v>
      </c>
      <c r="K16" s="1110">
        <f t="shared" si="1"/>
        <v>39626020549.150002</v>
      </c>
    </row>
    <row r="17" spans="1:11" ht="27" customHeight="1">
      <c r="A17" s="967" t="s">
        <v>255</v>
      </c>
      <c r="B17" s="968">
        <f t="shared" ref="B17:K17" si="2">SUM(B6:B16)</f>
        <v>1369822993842.21</v>
      </c>
      <c r="C17" s="968">
        <f t="shared" si="2"/>
        <v>128975529407.57001</v>
      </c>
      <c r="D17" s="968">
        <f t="shared" si="2"/>
        <v>7367314310.2700005</v>
      </c>
      <c r="E17" s="968">
        <f t="shared" si="2"/>
        <v>0</v>
      </c>
      <c r="F17" s="968">
        <f t="shared" si="2"/>
        <v>12200828888.889999</v>
      </c>
      <c r="G17" s="968">
        <f t="shared" si="2"/>
        <v>1518366666448.9399</v>
      </c>
      <c r="H17" s="969">
        <f t="shared" si="2"/>
        <v>1378605166488.71</v>
      </c>
      <c r="I17" s="969">
        <f t="shared" si="2"/>
        <v>132899287653.25999</v>
      </c>
      <c r="J17" s="969">
        <f t="shared" si="2"/>
        <v>10694626916.969999</v>
      </c>
      <c r="K17" s="970">
        <f t="shared" si="2"/>
        <v>1522199081058.9399</v>
      </c>
    </row>
    <row r="18" spans="1:11" ht="20.25" customHeight="1">
      <c r="A18" s="1462" t="s">
        <v>519</v>
      </c>
      <c r="B18" s="1462"/>
      <c r="C18" s="1462"/>
      <c r="D18" s="1462"/>
      <c r="E18" s="1462"/>
      <c r="F18" s="1462"/>
      <c r="G18" s="1462"/>
      <c r="H18" s="1463"/>
      <c r="I18" s="1463"/>
      <c r="J18" s="1463"/>
      <c r="K18" s="1462"/>
    </row>
    <row r="19" spans="1:11" s="105" customFormat="1" ht="18.75">
      <c r="A19" s="1461" t="s">
        <v>520</v>
      </c>
      <c r="B19" s="1461"/>
      <c r="C19" s="1461"/>
      <c r="D19" s="1461"/>
      <c r="E19" s="1461"/>
      <c r="F19" s="1461"/>
      <c r="G19" s="811"/>
      <c r="H19" s="812"/>
      <c r="I19" s="812"/>
      <c r="J19" s="812"/>
      <c r="K19" s="812"/>
    </row>
    <row r="20" spans="1:11" s="16" customFormat="1" ht="15.75">
      <c r="A20" s="107"/>
      <c r="B20" s="114"/>
      <c r="C20" s="114"/>
      <c r="D20" s="114"/>
      <c r="E20" s="114"/>
      <c r="F20" s="114"/>
      <c r="G20" s="114"/>
      <c r="H20" s="114"/>
      <c r="I20" s="114"/>
      <c r="J20" s="114"/>
      <c r="K20" s="114"/>
    </row>
    <row r="21" spans="1:11" s="16" customFormat="1" ht="15.75">
      <c r="A21" s="107"/>
      <c r="B21" s="114"/>
      <c r="C21" s="114"/>
      <c r="D21" s="114"/>
      <c r="E21" s="114"/>
      <c r="F21" s="114"/>
      <c r="G21" s="114"/>
      <c r="H21" s="114"/>
      <c r="I21" s="114"/>
      <c r="J21" s="114"/>
      <c r="K21" s="114"/>
    </row>
    <row r="22" spans="1:11" s="16" customFormat="1" ht="15.75">
      <c r="A22" s="107"/>
      <c r="B22" s="114"/>
      <c r="C22" s="114"/>
      <c r="D22" s="114"/>
      <c r="E22" s="114"/>
      <c r="F22" s="114"/>
      <c r="G22" s="114"/>
      <c r="H22" s="114"/>
      <c r="I22" s="114"/>
      <c r="J22" s="114"/>
      <c r="K22" s="114"/>
    </row>
    <row r="23" spans="1:11" s="16" customFormat="1" ht="15.75">
      <c r="A23" s="107"/>
      <c r="B23" s="114"/>
      <c r="C23" s="114"/>
      <c r="D23" s="114"/>
      <c r="E23" s="114"/>
      <c r="F23" s="114"/>
      <c r="G23" s="114"/>
      <c r="H23" s="114"/>
      <c r="I23" s="114"/>
      <c r="J23" s="114"/>
      <c r="K23" s="114"/>
    </row>
    <row r="24" spans="1:11" s="16" customFormat="1" ht="15.75">
      <c r="A24" s="107"/>
      <c r="B24" s="114"/>
      <c r="C24" s="114"/>
      <c r="D24" s="114"/>
      <c r="E24" s="114"/>
      <c r="F24" s="114"/>
      <c r="G24" s="114"/>
      <c r="H24" s="114"/>
      <c r="I24" s="114"/>
      <c r="J24" s="114"/>
      <c r="K24" s="114"/>
    </row>
    <row r="25" spans="1:11" s="16" customFormat="1" ht="15.75">
      <c r="A25" s="107"/>
      <c r="B25" s="114"/>
      <c r="C25" s="114"/>
      <c r="D25" s="114"/>
      <c r="E25" s="114"/>
      <c r="F25" s="114"/>
      <c r="G25" s="114"/>
      <c r="H25" s="114"/>
      <c r="I25" s="114"/>
      <c r="J25" s="114"/>
      <c r="K25" s="114"/>
    </row>
    <row r="26" spans="1:11" s="16" customFormat="1" ht="15.75">
      <c r="A26" s="107"/>
      <c r="B26" s="114"/>
      <c r="C26" s="114"/>
      <c r="D26" s="114"/>
      <c r="E26" s="114"/>
      <c r="F26" s="114"/>
      <c r="G26" s="114"/>
      <c r="H26" s="114"/>
      <c r="I26" s="114"/>
      <c r="J26" s="114"/>
      <c r="K26" s="114"/>
    </row>
    <row r="27" spans="1:11" s="16" customFormat="1" ht="15.75">
      <c r="A27" s="107"/>
      <c r="B27" s="114"/>
      <c r="C27" s="114"/>
      <c r="D27" s="114"/>
      <c r="E27" s="114"/>
      <c r="F27" s="114"/>
      <c r="G27" s="114"/>
      <c r="H27" s="114"/>
      <c r="I27" s="114"/>
      <c r="J27" s="114"/>
      <c r="K27" s="114"/>
    </row>
    <row r="28" spans="1:11" s="16" customFormat="1" ht="15.75">
      <c r="A28" s="107"/>
      <c r="B28" s="114"/>
      <c r="C28" s="114"/>
      <c r="D28" s="114"/>
      <c r="E28" s="114"/>
      <c r="F28" s="114"/>
      <c r="G28" s="114"/>
      <c r="H28" s="114"/>
      <c r="I28" s="114"/>
      <c r="J28" s="114"/>
      <c r="K28" s="114"/>
    </row>
    <row r="29" spans="1:11" s="16" customFormat="1" ht="15.75">
      <c r="A29" s="107"/>
      <c r="B29" s="114"/>
      <c r="C29" s="114"/>
      <c r="D29" s="114"/>
      <c r="E29" s="114"/>
      <c r="F29" s="114"/>
      <c r="G29" s="114"/>
      <c r="H29" s="114"/>
      <c r="I29" s="114"/>
      <c r="J29" s="114"/>
      <c r="K29" s="114"/>
    </row>
    <row r="30" spans="1:11" s="16" customFormat="1" ht="15.75">
      <c r="A30" s="107"/>
      <c r="B30" s="114"/>
      <c r="C30" s="114"/>
      <c r="D30" s="114"/>
      <c r="E30" s="114"/>
      <c r="F30" s="114"/>
      <c r="G30" s="114"/>
      <c r="H30" s="114"/>
      <c r="I30" s="114"/>
      <c r="J30" s="114"/>
      <c r="K30" s="114"/>
    </row>
    <row r="31" spans="1:11" s="16" customFormat="1" ht="15.75">
      <c r="A31" s="107"/>
      <c r="B31" s="114"/>
      <c r="C31" s="114"/>
      <c r="D31" s="114"/>
      <c r="E31" s="114"/>
      <c r="F31" s="114"/>
      <c r="G31" s="114"/>
      <c r="H31" s="114"/>
      <c r="I31" s="114"/>
      <c r="J31" s="114"/>
      <c r="K31" s="114"/>
    </row>
    <row r="32" spans="1:11" s="16" customFormat="1" ht="15.75">
      <c r="A32" s="107"/>
      <c r="B32" s="114"/>
      <c r="C32" s="114"/>
      <c r="D32" s="114"/>
      <c r="E32" s="114"/>
      <c r="F32" s="114"/>
      <c r="G32" s="114"/>
      <c r="H32" s="114"/>
      <c r="I32" s="114"/>
      <c r="J32" s="114"/>
      <c r="K32" s="114"/>
    </row>
    <row r="33" spans="1:11" s="16" customFormat="1" ht="15.75">
      <c r="A33" s="107"/>
      <c r="B33" s="114"/>
      <c r="C33" s="114"/>
      <c r="D33" s="114"/>
      <c r="E33" s="114"/>
      <c r="F33" s="114"/>
      <c r="G33" s="114"/>
      <c r="H33" s="114"/>
      <c r="I33" s="114"/>
      <c r="J33" s="114"/>
      <c r="K33" s="114"/>
    </row>
    <row r="34" spans="1:11" s="16" customFormat="1" ht="15.75">
      <c r="A34" s="107"/>
      <c r="B34" s="114"/>
      <c r="C34" s="114"/>
      <c r="D34" s="114"/>
      <c r="E34" s="114"/>
      <c r="F34" s="114"/>
      <c r="G34" s="114"/>
      <c r="H34" s="114"/>
      <c r="I34" s="114"/>
      <c r="J34" s="114"/>
      <c r="K34" s="114"/>
    </row>
    <row r="35" spans="1:11" s="16" customFormat="1" ht="15.75">
      <c r="A35" s="107"/>
      <c r="B35" s="114"/>
      <c r="C35" s="114"/>
      <c r="D35" s="114"/>
      <c r="E35" s="114"/>
      <c r="F35" s="114"/>
      <c r="G35" s="114"/>
      <c r="H35" s="114"/>
      <c r="I35" s="114"/>
      <c r="J35" s="114"/>
      <c r="K35" s="114"/>
    </row>
    <row r="36" spans="1:11" s="16" customFormat="1" ht="15.75">
      <c r="A36" s="107"/>
      <c r="B36" s="114"/>
      <c r="C36" s="114"/>
      <c r="D36" s="114"/>
      <c r="E36" s="114"/>
      <c r="F36" s="114"/>
      <c r="G36" s="114"/>
      <c r="H36" s="114"/>
      <c r="I36" s="114"/>
      <c r="J36" s="114"/>
      <c r="K36" s="114"/>
    </row>
    <row r="37" spans="1:11" s="16" customFormat="1" ht="15.75">
      <c r="A37" s="107"/>
      <c r="B37" s="114"/>
      <c r="C37" s="114"/>
      <c r="D37" s="114"/>
      <c r="E37" s="114"/>
      <c r="F37" s="114"/>
      <c r="G37" s="114"/>
      <c r="H37" s="114"/>
      <c r="I37" s="114"/>
      <c r="J37" s="114"/>
      <c r="K37" s="114"/>
    </row>
    <row r="38" spans="1:11" s="16" customFormat="1" ht="15.75">
      <c r="A38" s="107"/>
      <c r="B38" s="114"/>
      <c r="C38" s="114"/>
      <c r="D38" s="114"/>
      <c r="E38" s="114"/>
      <c r="F38" s="114"/>
      <c r="G38" s="114"/>
      <c r="H38" s="114"/>
      <c r="I38" s="114"/>
      <c r="J38" s="114"/>
      <c r="K38" s="114"/>
    </row>
    <row r="39" spans="1:11" s="16" customFormat="1" ht="15.75">
      <c r="A39" s="107"/>
      <c r="B39" s="114"/>
      <c r="C39" s="114"/>
      <c r="D39" s="114"/>
      <c r="E39" s="114"/>
      <c r="F39" s="114"/>
      <c r="G39" s="114"/>
      <c r="H39" s="114"/>
      <c r="I39" s="114"/>
      <c r="J39" s="114"/>
      <c r="K39" s="114"/>
    </row>
    <row r="40" spans="1:11" s="16" customFormat="1" ht="15.75">
      <c r="A40" s="107"/>
      <c r="B40" s="114"/>
      <c r="C40" s="114"/>
      <c r="D40" s="114"/>
      <c r="E40" s="114"/>
      <c r="F40" s="114"/>
      <c r="G40" s="114"/>
      <c r="H40" s="114"/>
      <c r="I40" s="114"/>
      <c r="J40" s="114"/>
      <c r="K40" s="114"/>
    </row>
    <row r="41" spans="1:11" s="16" customFormat="1" ht="15.75">
      <c r="A41" s="107"/>
      <c r="B41" s="114"/>
      <c r="C41" s="114"/>
      <c r="D41" s="114"/>
      <c r="E41" s="114"/>
      <c r="F41" s="114"/>
      <c r="G41" s="114"/>
      <c r="H41" s="114"/>
      <c r="I41" s="114"/>
      <c r="J41" s="114"/>
      <c r="K41" s="114"/>
    </row>
    <row r="42" spans="1:11" s="16" customFormat="1" ht="15.75">
      <c r="A42" s="107"/>
      <c r="B42" s="114"/>
      <c r="C42" s="114"/>
      <c r="D42" s="114"/>
      <c r="E42" s="114"/>
      <c r="F42" s="114"/>
      <c r="G42" s="114"/>
      <c r="H42" s="114"/>
      <c r="I42" s="114"/>
      <c r="J42" s="114"/>
      <c r="K42" s="114"/>
    </row>
    <row r="43" spans="1:11" ht="41.25" customHeight="1"/>
  </sheetData>
  <mergeCells count="6">
    <mergeCell ref="A1:K1"/>
    <mergeCell ref="A19:F19"/>
    <mergeCell ref="A18:K18"/>
    <mergeCell ref="H4:K4"/>
    <mergeCell ref="B4:G4"/>
    <mergeCell ref="A2:K2"/>
  </mergeCells>
  <pageMargins left="0.70866141732283472" right="0.70866141732283472" top="0.74803149606299213" bottom="0.74803149606299213" header="0.31496062992125984" footer="0.31496062992125984"/>
  <pageSetup scale="36" orientation="landscape" r:id="rId1"/>
  <drawing r:id="rId2"/>
  <tableParts count="1">
    <tablePart r:id="rId3"/>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Hoja81">
    <tabColor theme="3" tint="0.59999389629810485"/>
    <pageSetUpPr fitToPage="1"/>
  </sheetPr>
  <dimension ref="A1:H47"/>
  <sheetViews>
    <sheetView showGridLines="0" view="pageBreakPreview" zoomScale="85" zoomScaleNormal="100" zoomScaleSheetLayoutView="85" workbookViewId="0">
      <selection activeCell="G12" sqref="G12"/>
    </sheetView>
  </sheetViews>
  <sheetFormatPr defaultColWidth="11.42578125" defaultRowHeight="14.25"/>
  <cols>
    <col min="1" max="1" width="17.140625" style="406" customWidth="1"/>
    <col min="2" max="2" width="21.42578125" style="406" customWidth="1"/>
    <col min="3" max="3" width="23.140625" style="406" bestFit="1" customWidth="1"/>
    <col min="4" max="4" width="16.7109375" style="406" bestFit="1" customWidth="1"/>
    <col min="5" max="5" width="28.5703125" style="406" customWidth="1"/>
    <col min="6" max="6" width="31.28515625" style="407" customWidth="1"/>
    <col min="7" max="7" width="18" style="407" customWidth="1"/>
    <col min="8" max="16384" width="11.42578125" style="406"/>
  </cols>
  <sheetData>
    <row r="1" spans="1:8" ht="32.25" customHeight="1">
      <c r="A1" s="1473" t="s">
        <v>521</v>
      </c>
      <c r="B1" s="1474"/>
      <c r="C1" s="1474"/>
      <c r="D1" s="1474"/>
      <c r="E1" s="1474"/>
      <c r="F1" s="1474"/>
      <c r="G1" s="1475"/>
    </row>
    <row r="2" spans="1:8" ht="24.75" customHeight="1">
      <c r="A2" s="1476" t="s">
        <v>505</v>
      </c>
      <c r="B2" s="1477"/>
      <c r="C2" s="1477"/>
      <c r="D2" s="1477"/>
      <c r="E2" s="1477"/>
      <c r="F2" s="1477"/>
      <c r="G2" s="1478"/>
    </row>
    <row r="3" spans="1:8" ht="6.75" customHeight="1"/>
    <row r="4" spans="1:8" s="409" customFormat="1" ht="44.25" customHeight="1">
      <c r="A4" s="963" t="s">
        <v>431</v>
      </c>
      <c r="B4" s="964" t="s">
        <v>522</v>
      </c>
      <c r="C4" s="964" t="s">
        <v>523</v>
      </c>
      <c r="D4" s="965" t="s">
        <v>524</v>
      </c>
      <c r="E4" s="966" t="s">
        <v>525</v>
      </c>
      <c r="F4" s="408"/>
      <c r="G4" s="408"/>
      <c r="H4" s="406"/>
    </row>
    <row r="5" spans="1:8">
      <c r="A5" s="813">
        <v>2015</v>
      </c>
      <c r="B5" s="815">
        <v>29250900435.389999</v>
      </c>
      <c r="C5" s="815">
        <v>49801471613.939987</v>
      </c>
      <c r="D5" s="815">
        <v>0</v>
      </c>
      <c r="E5" s="814">
        <f>+Tabla26[[#This Row],[PE_Aportes Extraordinario Persona]]+Tabla26[[#This Row],[Sector Privado]]+Tabla26[[#This Row],[Sector  Público]]</f>
        <v>79052372049.329987</v>
      </c>
    </row>
    <row r="6" spans="1:8" ht="18">
      <c r="A6" s="813">
        <v>2016</v>
      </c>
      <c r="B6" s="815">
        <v>33197918782.480003</v>
      </c>
      <c r="C6" s="815">
        <v>55851245438.969994</v>
      </c>
      <c r="D6" s="815"/>
      <c r="E6" s="814">
        <f>+Tabla26[[#This Row],[PE_Aportes Extraordinario Persona]]+Tabla26[[#This Row],[Sector Privado]]+Tabla26[[#This Row],[Sector  Público]]</f>
        <v>89049164221.449997</v>
      </c>
      <c r="H6" s="409"/>
    </row>
    <row r="7" spans="1:8">
      <c r="A7" s="813">
        <v>2017</v>
      </c>
      <c r="B7" s="815">
        <v>37563341220.540001</v>
      </c>
      <c r="C7" s="815">
        <v>62094410132.149994</v>
      </c>
      <c r="D7" s="815">
        <v>0</v>
      </c>
      <c r="E7" s="814">
        <f>+Tabla26[[#This Row],[PE_Aportes Extraordinario Persona]]+Tabla26[[#This Row],[Sector Privado]]+Tabla26[[#This Row],[Sector  Público]]</f>
        <v>99657751352.690002</v>
      </c>
    </row>
    <row r="8" spans="1:8" ht="15.75" customHeight="1">
      <c r="A8" s="813">
        <v>2018</v>
      </c>
      <c r="B8" s="815">
        <v>42779387567.769997</v>
      </c>
      <c r="C8" s="815">
        <v>70074621814.729996</v>
      </c>
      <c r="D8" s="815">
        <v>0</v>
      </c>
      <c r="E8" s="814">
        <f>+Tabla26[[#This Row],[PE_Aportes Extraordinario Persona]]+Tabla26[[#This Row],[Sector Privado]]+Tabla26[[#This Row],[Sector  Público]]</f>
        <v>112854009382.5</v>
      </c>
    </row>
    <row r="9" spans="1:8">
      <c r="A9" s="813">
        <v>2019</v>
      </c>
      <c r="B9" s="815">
        <v>46474324202.029999</v>
      </c>
      <c r="C9" s="815">
        <v>76436493567.029984</v>
      </c>
      <c r="D9" s="815">
        <v>0</v>
      </c>
      <c r="E9" s="814">
        <f>+Tabla26[[#This Row],[PE_Aportes Extraordinario Persona]]+Tabla26[[#This Row],[Sector Privado]]+Tabla26[[#This Row],[Sector  Público]]</f>
        <v>122910817769.05998</v>
      </c>
    </row>
    <row r="10" spans="1:8">
      <c r="A10" s="813">
        <v>2020</v>
      </c>
      <c r="B10" s="815">
        <v>51494714927.979996</v>
      </c>
      <c r="C10" s="815">
        <v>69903275637.529999</v>
      </c>
      <c r="D10" s="815">
        <v>0</v>
      </c>
      <c r="E10" s="814">
        <f>+Tabla26[[#This Row],[PE_Aportes Extraordinario Persona]]+Tabla26[[#This Row],[Sector Privado]]+Tabla26[[#This Row],[Sector  Público]]</f>
        <v>121397990565.50999</v>
      </c>
    </row>
    <row r="11" spans="1:8" s="411" customFormat="1">
      <c r="A11" s="813">
        <v>2021</v>
      </c>
      <c r="B11" s="815">
        <v>53978644084.049988</v>
      </c>
      <c r="C11" s="815">
        <v>85663651015.01001</v>
      </c>
      <c r="D11" s="815">
        <v>233614.27</v>
      </c>
      <c r="E11" s="814">
        <f>+Tabla26[[#This Row],[PE_Aportes Extraordinario Persona]]+Tabla26[[#This Row],[Sector Privado]]+Tabla26[[#This Row],[Sector  Público]]</f>
        <v>139642528713.33002</v>
      </c>
      <c r="F11" s="407"/>
      <c r="G11" s="410"/>
      <c r="H11" s="406"/>
    </row>
    <row r="12" spans="1:8" s="411" customFormat="1">
      <c r="A12" s="816">
        <v>2022</v>
      </c>
      <c r="B12" s="815">
        <v>64772307526.060005</v>
      </c>
      <c r="C12" s="815">
        <v>103754040948.02998</v>
      </c>
      <c r="D12" s="815">
        <v>7225756.8099999996</v>
      </c>
      <c r="E12" s="814">
        <f>+Tabla26[[#This Row],[PE_Aportes Extraordinario Persona]]+Tabla26[[#This Row],[Sector Privado]]+Tabla26[[#This Row],[Sector  Público]]</f>
        <v>168533574230.89999</v>
      </c>
      <c r="F12" s="407"/>
      <c r="G12" s="410"/>
      <c r="H12" s="406"/>
    </row>
    <row r="13" spans="1:8" s="411" customFormat="1">
      <c r="A13" s="816">
        <v>2023</v>
      </c>
      <c r="B13" s="815">
        <v>69507971864.880005</v>
      </c>
      <c r="C13" s="815">
        <v>119949915484.78999</v>
      </c>
      <c r="D13" s="815">
        <v>19354551.170000002</v>
      </c>
      <c r="E13" s="814">
        <f>+Tabla26[[#This Row],[PE_Aportes Extraordinario Persona]]+Tabla26[[#This Row],[Sector Privado]]+Tabla26[[#This Row],[Sector  Público]]</f>
        <v>189477241900.84</v>
      </c>
      <c r="F13" s="407"/>
      <c r="G13" s="410"/>
      <c r="H13" s="406"/>
    </row>
    <row r="14" spans="1:8" s="411" customFormat="1">
      <c r="A14" s="816">
        <v>2024</v>
      </c>
      <c r="B14" s="815">
        <v>75792423848.719986</v>
      </c>
      <c r="C14" s="815">
        <v>135778582924.50003</v>
      </c>
      <c r="D14" s="815">
        <v>47570958.620000005</v>
      </c>
      <c r="E14" s="814">
        <f>+Tabla26[[#This Row],[PE_Aportes Extraordinario Persona]]+Tabla26[[#This Row],[Sector Privado]]+Tabla26[[#This Row],[Sector  Público]]</f>
        <v>211618577731.84003</v>
      </c>
      <c r="F14" s="407"/>
      <c r="G14" s="410"/>
      <c r="H14" s="406"/>
    </row>
    <row r="15" spans="1:8">
      <c r="A15" s="1235" t="str">
        <f>+'Resumen '!O6</f>
        <v>Feb.2025</v>
      </c>
      <c r="B15" s="815">
        <v>12958407134.639999</v>
      </c>
      <c r="C15" s="815">
        <v>23002243700.630001</v>
      </c>
      <c r="D15" s="815">
        <v>14065925.119999999</v>
      </c>
      <c r="E15" s="814">
        <f>+Tabla26[[#This Row],[PE_Aportes Extraordinario Persona]]+Tabla26[[#This Row],[Sector Privado]]+Tabla26[[#This Row],[Sector  Público]]</f>
        <v>35974716760.389999</v>
      </c>
      <c r="F15" s="410"/>
    </row>
    <row r="16" spans="1:8">
      <c r="A16" s="817" t="s">
        <v>447</v>
      </c>
      <c r="B16" s="818">
        <f>SUM(B5:B15)</f>
        <v>517770341594.53998</v>
      </c>
      <c r="C16" s="818">
        <f>SUM(C5:C15)</f>
        <v>852309952277.31006</v>
      </c>
      <c r="D16" s="818">
        <f>SUM(D5:D15)</f>
        <v>88450805.99000001</v>
      </c>
      <c r="E16" s="819">
        <f>SUM(E5:E15)</f>
        <v>1370168744677.8398</v>
      </c>
    </row>
    <row r="17" spans="1:8">
      <c r="A17" s="723" t="s">
        <v>526</v>
      </c>
      <c r="B17" s="723"/>
      <c r="C17" s="723"/>
      <c r="D17" s="723"/>
      <c r="E17" s="723"/>
    </row>
    <row r="19" spans="1:8" ht="33.75" customHeight="1"/>
    <row r="20" spans="1:8" ht="36" customHeight="1"/>
    <row r="21" spans="1:8" ht="36" customHeight="1">
      <c r="H21" s="411"/>
    </row>
    <row r="22" spans="1:8" ht="36" customHeight="1">
      <c r="H22" s="411"/>
    </row>
    <row r="23" spans="1:8" ht="36" customHeight="1">
      <c r="H23" s="411"/>
    </row>
    <row r="24" spans="1:8">
      <c r="H24" s="411"/>
    </row>
    <row r="47" ht="41.25" customHeight="1"/>
  </sheetData>
  <mergeCells count="2">
    <mergeCell ref="A1:G1"/>
    <mergeCell ref="A2:G2"/>
  </mergeCells>
  <conditionalFormatting sqref="A5:E14 A16:E16 A15 E15 B10:D15">
    <cfRule type="cellIs" dxfId="362" priority="3" operator="equal">
      <formula>0</formula>
    </cfRule>
  </conditionalFormatting>
  <conditionalFormatting sqref="B9:C14 B10:D15">
    <cfRule type="cellIs" dxfId="361" priority="4" operator="equal">
      <formula>0</formula>
    </cfRule>
  </conditionalFormatting>
  <pageMargins left="0.70866141732283472" right="0.70866141732283472" top="0.74803149606299213" bottom="0.74803149606299213" header="0.31496062992125984" footer="0.31496062992125984"/>
  <pageSetup scale="77" orientation="landscape" r:id="rId1"/>
  <rowBreaks count="1" manualBreakCount="1">
    <brk id="49" max="16383" man="1"/>
  </rowBreaks>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157">
    <tabColor rgb="FFFFFF00"/>
    <pageSetUpPr fitToPage="1"/>
  </sheetPr>
  <dimension ref="A1:AB43"/>
  <sheetViews>
    <sheetView showGridLines="0" view="pageBreakPreview" zoomScale="40" zoomScaleNormal="100" zoomScaleSheetLayoutView="40" zoomScalePageLayoutView="62" workbookViewId="0">
      <selection activeCell="A2" sqref="A2"/>
    </sheetView>
  </sheetViews>
  <sheetFormatPr defaultColWidth="11.42578125" defaultRowHeight="14.25"/>
  <cols>
    <col min="1" max="1" width="57.85546875" style="254" customWidth="1"/>
    <col min="2" max="2" width="44.140625" style="254" customWidth="1"/>
    <col min="3" max="3" width="43.28515625" style="254" customWidth="1"/>
    <col min="4" max="4" width="40" style="254" customWidth="1"/>
    <col min="5" max="5" width="19.42578125" style="254" customWidth="1"/>
    <col min="6" max="6" width="47.28515625" style="254" customWidth="1"/>
    <col min="7" max="7" width="36.42578125" style="254" customWidth="1"/>
    <col min="8" max="8" width="33.140625" style="254" customWidth="1"/>
    <col min="9" max="9" width="47.42578125" style="254" customWidth="1"/>
    <col min="10" max="10" width="18.71093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21" width="11.42578125" style="254"/>
    <col min="22" max="22" width="18.7109375" style="254" bestFit="1" customWidth="1"/>
    <col min="23" max="16384" width="11.42578125" style="254"/>
  </cols>
  <sheetData>
    <row r="1" spans="1:17" ht="88.5" customHeight="1">
      <c r="A1" s="1332"/>
      <c r="B1" s="1332"/>
      <c r="C1" s="1332"/>
      <c r="D1" s="1332"/>
      <c r="E1" s="1332"/>
      <c r="F1" s="1332"/>
      <c r="G1" s="1332"/>
      <c r="H1" s="1332"/>
      <c r="I1" s="1332"/>
      <c r="J1" s="1332"/>
      <c r="K1" s="1332"/>
    </row>
    <row r="2" spans="1:17" ht="344.25" customHeight="1">
      <c r="A2" s="1334" t="s">
        <v>173</v>
      </c>
      <c r="B2" s="1335"/>
      <c r="C2" s="1335"/>
      <c r="D2" s="1335"/>
      <c r="E2" s="1335"/>
      <c r="F2" s="1335"/>
      <c r="G2" s="1335"/>
      <c r="H2" s="1335"/>
      <c r="I2" s="1335"/>
      <c r="J2" s="1335"/>
      <c r="K2" s="1335"/>
      <c r="L2" s="269"/>
      <c r="M2" s="269"/>
      <c r="N2" s="271"/>
      <c r="O2" s="271"/>
      <c r="P2" s="271"/>
      <c r="Q2" s="271"/>
    </row>
    <row r="3" spans="1:17" ht="204" customHeight="1">
      <c r="A3" s="1334"/>
      <c r="B3" s="1335"/>
      <c r="C3" s="1335"/>
      <c r="D3" s="1335"/>
      <c r="E3" s="1335"/>
      <c r="F3" s="1335"/>
      <c r="G3" s="1335"/>
      <c r="H3" s="1335"/>
      <c r="I3" s="1335"/>
      <c r="J3" s="1335"/>
      <c r="K3" s="1335"/>
      <c r="L3" s="269"/>
      <c r="M3" s="269"/>
      <c r="N3" s="271"/>
      <c r="O3" s="271"/>
      <c r="P3" s="271"/>
      <c r="Q3" s="271"/>
    </row>
    <row r="4" spans="1:17" ht="204" customHeight="1">
      <c r="A4" s="1334"/>
      <c r="B4" s="1335"/>
      <c r="C4" s="1335"/>
      <c r="D4" s="1335"/>
      <c r="E4" s="1335"/>
      <c r="F4" s="1335"/>
      <c r="G4" s="1335"/>
      <c r="H4" s="1335"/>
      <c r="I4" s="1335"/>
      <c r="J4" s="1335"/>
      <c r="K4" s="1335"/>
      <c r="L4" s="269"/>
      <c r="M4" s="269"/>
      <c r="N4" s="271"/>
      <c r="O4" s="271"/>
      <c r="P4" s="271"/>
      <c r="Q4" s="271"/>
    </row>
    <row r="5" spans="1:17" ht="324" customHeight="1">
      <c r="A5" s="1335"/>
      <c r="B5" s="1335"/>
      <c r="C5" s="1335"/>
      <c r="D5" s="1335"/>
      <c r="E5" s="1335"/>
      <c r="F5" s="1335"/>
      <c r="G5" s="1335"/>
      <c r="H5" s="1335"/>
      <c r="I5" s="1335"/>
      <c r="J5" s="1335"/>
      <c r="K5" s="1335"/>
      <c r="L5" s="269"/>
      <c r="M5" s="269"/>
      <c r="N5" s="271"/>
      <c r="O5" s="271"/>
      <c r="P5" s="271"/>
      <c r="Q5" s="271"/>
    </row>
    <row r="6" spans="1:17" ht="204" customHeight="1">
      <c r="A6" s="1335"/>
      <c r="B6" s="1335"/>
      <c r="C6" s="1335"/>
      <c r="D6" s="1335"/>
      <c r="E6" s="1335"/>
      <c r="F6" s="1335"/>
      <c r="G6" s="1335"/>
      <c r="H6" s="1335"/>
      <c r="I6" s="1335"/>
      <c r="J6" s="1335"/>
      <c r="K6" s="1335"/>
      <c r="L6" s="269"/>
      <c r="M6" s="269"/>
      <c r="N6" s="271"/>
      <c r="O6" s="271"/>
      <c r="P6" s="271"/>
      <c r="Q6" s="271"/>
    </row>
    <row r="7" spans="1:17" ht="204" customHeight="1">
      <c r="A7" s="1335"/>
      <c r="B7" s="1335"/>
      <c r="C7" s="1335"/>
      <c r="D7" s="1335"/>
      <c r="E7" s="1335"/>
      <c r="F7" s="1335"/>
      <c r="G7" s="1335"/>
      <c r="H7" s="1335"/>
      <c r="I7" s="1335"/>
      <c r="J7" s="1335"/>
      <c r="K7" s="1335"/>
      <c r="L7" s="269"/>
      <c r="M7" s="269"/>
      <c r="N7" s="271"/>
      <c r="O7" s="271"/>
      <c r="P7" s="271"/>
      <c r="Q7" s="271"/>
    </row>
    <row r="8" spans="1:17" ht="154.5" customHeight="1">
      <c r="A8" s="1335"/>
      <c r="B8" s="1335"/>
      <c r="C8" s="1335"/>
      <c r="D8" s="1335"/>
      <c r="E8" s="1335"/>
      <c r="F8" s="1335"/>
      <c r="G8" s="1335"/>
      <c r="H8" s="1335"/>
      <c r="I8" s="1335"/>
      <c r="J8" s="1335"/>
      <c r="K8" s="1335"/>
      <c r="L8" s="269"/>
      <c r="M8" s="269"/>
      <c r="N8" s="271"/>
      <c r="O8" s="271"/>
      <c r="P8" s="271"/>
      <c r="Q8" s="271"/>
    </row>
    <row r="9" spans="1:17" ht="25.5" customHeight="1">
      <c r="L9" s="269"/>
      <c r="M9" s="269"/>
      <c r="N9" s="271"/>
      <c r="O9" s="271"/>
      <c r="P9" s="271"/>
      <c r="Q9" s="271"/>
    </row>
    <row r="10" spans="1:17" ht="25.5" customHeight="1">
      <c r="L10" s="269"/>
      <c r="M10" s="269"/>
      <c r="N10" s="271"/>
      <c r="O10" s="271"/>
      <c r="P10" s="271"/>
      <c r="Q10" s="271"/>
    </row>
    <row r="11" spans="1:17" ht="25.5" customHeight="1">
      <c r="L11" s="269"/>
      <c r="M11" s="269"/>
      <c r="N11" s="271"/>
      <c r="O11" s="271"/>
      <c r="P11" s="271"/>
      <c r="Q11" s="271"/>
    </row>
    <row r="12" spans="1:17" ht="25.5" customHeight="1">
      <c r="L12" s="269"/>
      <c r="M12" s="269"/>
      <c r="N12" s="271"/>
      <c r="O12" s="271"/>
      <c r="P12" s="271"/>
      <c r="Q12" s="271"/>
    </row>
    <row r="13" spans="1:17" ht="25.5" customHeight="1">
      <c r="L13" s="269"/>
      <c r="M13" s="269"/>
      <c r="N13" s="271"/>
      <c r="O13" s="271"/>
      <c r="P13" s="271"/>
      <c r="Q13" s="271"/>
    </row>
    <row r="14" spans="1:17" ht="25.5" customHeight="1">
      <c r="L14" s="269"/>
      <c r="M14" s="269"/>
      <c r="N14" s="271"/>
      <c r="O14" s="271"/>
      <c r="P14" s="271"/>
      <c r="Q14" s="271"/>
    </row>
    <row r="15" spans="1:17" ht="23.25" customHeight="1">
      <c r="L15" s="269"/>
      <c r="M15" s="269"/>
      <c r="N15" s="271"/>
      <c r="O15" s="271"/>
      <c r="P15" s="271"/>
      <c r="Q15" s="271"/>
    </row>
    <row r="16" spans="1:17" ht="25.5" customHeight="1">
      <c r="A16" s="305"/>
      <c r="B16" s="305"/>
      <c r="C16" s="305"/>
      <c r="D16" s="305"/>
      <c r="E16" s="305"/>
      <c r="F16" s="305"/>
      <c r="G16" s="305"/>
      <c r="H16" s="305"/>
      <c r="I16" s="305"/>
      <c r="J16" s="305"/>
      <c r="K16" s="305"/>
      <c r="M16" s="269"/>
      <c r="N16" s="271"/>
      <c r="O16" s="271"/>
      <c r="P16" s="271"/>
      <c r="Q16" s="271"/>
    </row>
    <row r="17" spans="1:28" ht="25.5" customHeight="1">
      <c r="A17" s="305"/>
      <c r="B17" s="305"/>
      <c r="C17" s="305"/>
      <c r="D17" s="305"/>
      <c r="E17" s="305"/>
      <c r="F17" s="305"/>
      <c r="G17" s="305"/>
      <c r="H17" s="305"/>
      <c r="I17" s="305"/>
      <c r="J17" s="305"/>
      <c r="K17" s="305"/>
      <c r="L17" s="305"/>
      <c r="M17" s="305"/>
      <c r="N17" s="305"/>
      <c r="O17" s="305"/>
      <c r="P17" s="305"/>
      <c r="Q17" s="305"/>
    </row>
    <row r="18" spans="1:28" ht="25.5" customHeight="1">
      <c r="A18" s="305"/>
      <c r="B18" s="305"/>
      <c r="C18" s="305"/>
      <c r="D18" s="305"/>
      <c r="E18" s="305"/>
      <c r="F18" s="305"/>
      <c r="G18" s="305"/>
      <c r="H18" s="305"/>
      <c r="I18" s="305"/>
      <c r="J18" s="305"/>
      <c r="K18" s="305"/>
      <c r="L18" s="305"/>
      <c r="M18" s="305"/>
      <c r="N18" s="305"/>
      <c r="O18" s="305"/>
      <c r="P18" s="305"/>
      <c r="Q18" s="305"/>
      <c r="AB18" s="254" t="s">
        <v>1</v>
      </c>
    </row>
    <row r="19" spans="1:28" ht="25.5" customHeight="1">
      <c r="A19" s="305"/>
      <c r="B19" s="305"/>
      <c r="C19" s="305"/>
      <c r="D19" s="305"/>
      <c r="E19" s="305"/>
      <c r="F19" s="305"/>
      <c r="G19" s="305"/>
      <c r="H19" s="305"/>
      <c r="I19" s="305"/>
      <c r="J19" s="305"/>
      <c r="K19" s="305"/>
      <c r="L19" s="305"/>
      <c r="M19" s="305"/>
      <c r="N19" s="305"/>
      <c r="O19" s="305"/>
      <c r="P19" s="305"/>
      <c r="Q19" s="305"/>
    </row>
    <row r="20" spans="1:28" ht="25.5" customHeight="1">
      <c r="A20" s="305"/>
      <c r="B20" s="305"/>
      <c r="C20" s="305"/>
      <c r="D20" s="305"/>
      <c r="E20" s="305"/>
      <c r="F20" s="305"/>
      <c r="G20" s="305"/>
      <c r="H20" s="305"/>
      <c r="I20" s="305"/>
      <c r="J20" s="305"/>
      <c r="K20" s="305"/>
      <c r="L20" s="305"/>
      <c r="M20" s="305"/>
      <c r="N20" s="305"/>
      <c r="O20" s="305"/>
      <c r="P20" s="305"/>
      <c r="Q20" s="305"/>
    </row>
    <row r="21" spans="1:28" ht="25.5" customHeight="1">
      <c r="A21" s="305"/>
      <c r="B21" s="305"/>
      <c r="C21" s="305"/>
      <c r="D21" s="305"/>
      <c r="E21" s="305"/>
      <c r="F21" s="305"/>
      <c r="G21" s="305"/>
      <c r="H21" s="305"/>
      <c r="I21" s="305"/>
      <c r="J21" s="305"/>
      <c r="K21" s="305"/>
      <c r="L21" s="305"/>
      <c r="M21" s="305"/>
      <c r="N21" s="305"/>
      <c r="O21" s="305"/>
      <c r="P21" s="305"/>
      <c r="Q21" s="305"/>
    </row>
    <row r="22" spans="1:28" ht="25.5" customHeight="1">
      <c r="A22" s="305"/>
      <c r="B22" s="305"/>
      <c r="C22" s="305"/>
      <c r="D22" s="305"/>
      <c r="E22" s="305"/>
      <c r="F22" s="305"/>
      <c r="G22" s="305"/>
      <c r="H22" s="305"/>
      <c r="I22" s="305"/>
      <c r="J22" s="305"/>
      <c r="K22" s="305"/>
      <c r="L22" s="305"/>
      <c r="M22" s="305"/>
      <c r="N22" s="305"/>
      <c r="O22" s="305"/>
      <c r="P22" s="305"/>
      <c r="Q22" s="305"/>
    </row>
    <row r="23" spans="1:28" ht="25.5" customHeight="1">
      <c r="A23" s="305"/>
      <c r="B23" s="305"/>
      <c r="C23" s="305"/>
      <c r="D23" s="305"/>
      <c r="E23" s="305"/>
      <c r="F23" s="305"/>
      <c r="G23" s="305"/>
      <c r="H23" s="305"/>
      <c r="I23" s="305"/>
      <c r="J23" s="305"/>
      <c r="K23" s="305"/>
      <c r="L23" s="305"/>
      <c r="M23" s="305"/>
      <c r="N23" s="305"/>
      <c r="O23" s="305"/>
      <c r="P23" s="305"/>
      <c r="Q23" s="305"/>
    </row>
    <row r="24" spans="1:28" ht="25.5" customHeight="1">
      <c r="A24" s="305"/>
      <c r="B24" s="305"/>
      <c r="C24" s="305"/>
      <c r="D24" s="305"/>
      <c r="E24" s="305"/>
      <c r="F24" s="305"/>
      <c r="G24" s="305"/>
      <c r="H24" s="305"/>
      <c r="I24" s="305"/>
      <c r="J24" s="305"/>
      <c r="K24" s="305"/>
      <c r="L24" s="305"/>
      <c r="M24" s="305"/>
      <c r="N24" s="305"/>
      <c r="O24" s="305"/>
      <c r="P24" s="305"/>
      <c r="Q24" s="305"/>
    </row>
    <row r="25" spans="1:28" ht="25.5" customHeight="1">
      <c r="A25" s="305"/>
      <c r="B25" s="305"/>
      <c r="C25" s="305"/>
      <c r="D25" s="305"/>
      <c r="E25" s="305"/>
      <c r="F25" s="305"/>
      <c r="G25" s="305"/>
      <c r="H25" s="305"/>
      <c r="I25" s="305"/>
      <c r="J25" s="305"/>
      <c r="K25" s="305"/>
      <c r="L25" s="305"/>
      <c r="M25" s="305"/>
      <c r="N25" s="305"/>
      <c r="O25" s="305"/>
      <c r="P25" s="305"/>
      <c r="Q25" s="305"/>
    </row>
    <row r="26" spans="1:28" ht="25.5" customHeight="1">
      <c r="A26" s="305"/>
      <c r="B26" s="305"/>
      <c r="C26" s="305"/>
      <c r="D26" s="305"/>
      <c r="E26" s="305"/>
      <c r="F26" s="305"/>
      <c r="G26" s="305"/>
      <c r="H26" s="305"/>
      <c r="I26" s="305"/>
      <c r="J26" s="305"/>
      <c r="K26" s="305"/>
      <c r="L26" s="305"/>
      <c r="M26" s="305"/>
      <c r="N26" s="305"/>
      <c r="O26" s="305"/>
      <c r="P26" s="305"/>
      <c r="Q26" s="305"/>
    </row>
    <row r="27" spans="1:28" ht="25.5" customHeight="1">
      <c r="A27" s="305"/>
      <c r="B27" s="305"/>
      <c r="C27" s="305"/>
      <c r="D27" s="305"/>
      <c r="E27" s="305"/>
      <c r="F27" s="305"/>
      <c r="G27" s="305"/>
      <c r="H27" s="305"/>
      <c r="I27" s="305"/>
      <c r="J27" s="305"/>
      <c r="K27" s="305"/>
      <c r="L27" s="305"/>
      <c r="M27" s="305"/>
      <c r="N27" s="305"/>
      <c r="O27" s="305"/>
      <c r="P27" s="305"/>
      <c r="Q27" s="305"/>
    </row>
    <row r="28" spans="1:28" ht="25.5" customHeight="1">
      <c r="A28" s="305"/>
      <c r="B28" s="305"/>
      <c r="C28" s="305"/>
      <c r="D28" s="305"/>
      <c r="E28" s="305"/>
      <c r="F28" s="305"/>
      <c r="G28" s="305"/>
      <c r="H28" s="305"/>
      <c r="I28" s="305"/>
      <c r="J28" s="305"/>
      <c r="K28" s="305"/>
      <c r="L28" s="305"/>
      <c r="M28" s="305"/>
      <c r="N28" s="305"/>
      <c r="O28" s="305"/>
      <c r="P28" s="305"/>
      <c r="Q28" s="305"/>
    </row>
    <row r="29" spans="1:28" ht="25.5" customHeight="1">
      <c r="A29" s="305"/>
      <c r="B29" s="305"/>
      <c r="C29" s="305"/>
      <c r="D29" s="305"/>
      <c r="E29" s="305"/>
      <c r="F29" s="305"/>
      <c r="G29" s="305"/>
      <c r="H29" s="305"/>
      <c r="I29" s="305"/>
      <c r="J29" s="305"/>
      <c r="K29" s="305"/>
      <c r="L29" s="305"/>
      <c r="M29" s="305"/>
      <c r="N29" s="305"/>
      <c r="O29" s="305"/>
      <c r="P29" s="305"/>
      <c r="Q29" s="305"/>
    </row>
    <row r="30" spans="1:28" ht="25.5" customHeight="1">
      <c r="A30" s="305"/>
      <c r="B30" s="305"/>
      <c r="C30" s="305"/>
      <c r="D30" s="305"/>
      <c r="E30" s="305"/>
      <c r="F30" s="305"/>
      <c r="G30" s="305"/>
      <c r="H30" s="305"/>
      <c r="I30" s="305"/>
      <c r="J30" s="305"/>
      <c r="K30" s="305"/>
      <c r="L30" s="305"/>
      <c r="M30" s="305"/>
      <c r="N30" s="305"/>
      <c r="O30" s="305"/>
      <c r="P30" s="305"/>
      <c r="Q30" s="305"/>
      <c r="R30" s="254" t="s">
        <v>1</v>
      </c>
    </row>
    <row r="31" spans="1:28" ht="25.5" customHeight="1">
      <c r="A31" s="305"/>
      <c r="B31" s="305"/>
      <c r="C31" s="305"/>
      <c r="D31" s="305"/>
      <c r="E31" s="305"/>
      <c r="F31" s="305"/>
      <c r="G31" s="305"/>
      <c r="H31" s="305"/>
      <c r="I31" s="305"/>
      <c r="J31" s="305"/>
      <c r="K31" s="305"/>
      <c r="L31" s="305"/>
      <c r="M31" s="305"/>
      <c r="N31" s="305"/>
      <c r="O31" s="305"/>
      <c r="P31" s="305"/>
      <c r="Q31" s="305"/>
    </row>
    <row r="32" spans="1:28" ht="25.5" customHeight="1">
      <c r="A32" s="305"/>
      <c r="B32" s="305"/>
      <c r="C32" s="305"/>
      <c r="D32" s="305"/>
      <c r="E32" s="305"/>
      <c r="F32" s="305"/>
      <c r="G32" s="305"/>
      <c r="H32" s="305"/>
      <c r="I32" s="305"/>
      <c r="J32" s="305"/>
      <c r="K32" s="305"/>
      <c r="L32" s="305"/>
      <c r="M32" s="305"/>
      <c r="N32" s="305"/>
      <c r="O32" s="305"/>
      <c r="P32" s="305"/>
      <c r="Q32" s="305"/>
    </row>
    <row r="33" spans="1:20" ht="25.5" customHeight="1">
      <c r="A33" s="305"/>
      <c r="B33" s="305"/>
      <c r="C33" s="305"/>
      <c r="D33" s="305"/>
      <c r="E33" s="305"/>
      <c r="F33" s="305"/>
      <c r="G33" s="305"/>
      <c r="H33" s="305"/>
      <c r="I33" s="305"/>
      <c r="J33" s="305"/>
      <c r="K33" s="305"/>
      <c r="L33" s="305"/>
      <c r="M33" s="305"/>
      <c r="N33" s="305"/>
      <c r="O33" s="305"/>
      <c r="P33" s="305"/>
      <c r="Q33" s="305"/>
    </row>
    <row r="34" spans="1:20" ht="25.5" customHeight="1">
      <c r="A34" s="305"/>
      <c r="B34" s="305"/>
      <c r="C34" s="305"/>
      <c r="D34" s="305"/>
      <c r="E34" s="305"/>
      <c r="F34" s="305"/>
      <c r="G34" s="305"/>
      <c r="H34" s="305"/>
      <c r="I34" s="305"/>
      <c r="J34" s="305"/>
      <c r="K34" s="305"/>
      <c r="L34" s="305"/>
      <c r="M34" s="305"/>
      <c r="N34" s="305"/>
      <c r="O34" s="305"/>
      <c r="P34" s="305"/>
      <c r="Q34" s="305"/>
    </row>
    <row r="35" spans="1:20" ht="25.5" customHeight="1">
      <c r="A35" s="305"/>
      <c r="B35" s="305"/>
      <c r="C35" s="305"/>
      <c r="D35" s="305"/>
      <c r="E35" s="305"/>
      <c r="F35" s="305"/>
      <c r="G35" s="305"/>
      <c r="H35" s="305"/>
      <c r="I35" s="305"/>
      <c r="J35" s="305"/>
      <c r="K35" s="305"/>
      <c r="L35" s="305"/>
      <c r="M35" s="305"/>
      <c r="N35" s="305"/>
      <c r="O35" s="305"/>
      <c r="P35" s="305"/>
      <c r="Q35" s="305"/>
    </row>
    <row r="36" spans="1:20" ht="25.5" customHeight="1">
      <c r="A36" s="305"/>
      <c r="B36" s="305"/>
      <c r="C36" s="305"/>
      <c r="D36" s="305"/>
      <c r="E36" s="305"/>
      <c r="F36" s="305"/>
      <c r="G36" s="305"/>
      <c r="H36" s="305"/>
      <c r="I36" s="305"/>
      <c r="J36" s="305"/>
      <c r="K36" s="305"/>
      <c r="L36" s="305"/>
      <c r="M36" s="305"/>
      <c r="N36" s="305"/>
      <c r="O36" s="305"/>
      <c r="P36" s="305"/>
      <c r="Q36" s="305"/>
    </row>
    <row r="37" spans="1:20" ht="25.5" customHeight="1">
      <c r="A37" s="305"/>
      <c r="B37" s="305"/>
      <c r="C37" s="305"/>
      <c r="D37" s="305"/>
      <c r="E37" s="305"/>
      <c r="F37" s="305"/>
      <c r="G37" s="305"/>
      <c r="H37" s="305"/>
      <c r="I37" s="305"/>
      <c r="J37" s="305"/>
      <c r="K37" s="305"/>
      <c r="L37" s="305"/>
      <c r="M37" s="305"/>
      <c r="N37" s="305"/>
      <c r="O37" s="305"/>
      <c r="P37" s="305"/>
      <c r="Q37" s="305"/>
    </row>
    <row r="42" spans="1:20" ht="51" customHeight="1"/>
    <row r="43" spans="1:20" ht="78" customHeight="1">
      <c r="A43" s="1333"/>
      <c r="B43" s="1333"/>
      <c r="C43" s="1333"/>
      <c r="D43" s="1333"/>
      <c r="E43" s="1333"/>
      <c r="F43" s="1333"/>
      <c r="G43" s="1333"/>
      <c r="H43" s="1333"/>
      <c r="I43" s="1333"/>
      <c r="J43" s="1333"/>
      <c r="K43" s="1333"/>
      <c r="L43" s="1333"/>
      <c r="M43" s="1333"/>
      <c r="N43" s="1333"/>
      <c r="O43" s="1333"/>
      <c r="P43" s="1333"/>
      <c r="Q43" s="1333"/>
      <c r="R43" s="1333"/>
      <c r="S43" s="1333"/>
      <c r="T43" s="1333"/>
    </row>
  </sheetData>
  <mergeCells count="3">
    <mergeCell ref="A1:K1"/>
    <mergeCell ref="A43:T43"/>
    <mergeCell ref="A2:K8"/>
  </mergeCells>
  <pageMargins left="0.70866141732283472" right="0.70866141732283472" top="0.74803149606299213" bottom="0.74803149606299213" header="0.31496062992125984" footer="0.31496062992125984"/>
  <pageSetup paperSize="119" scale="29" orientation="landscape"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Hoja82">
    <tabColor theme="4" tint="0.39997558519241921"/>
    <pageSetUpPr fitToPage="1"/>
  </sheetPr>
  <dimension ref="A1:M64"/>
  <sheetViews>
    <sheetView showGridLines="0" view="pageBreakPreview" zoomScale="55" zoomScaleNormal="100" zoomScaleSheetLayoutView="55" workbookViewId="0">
      <selection activeCell="K37" sqref="K37"/>
    </sheetView>
  </sheetViews>
  <sheetFormatPr defaultColWidth="11.42578125" defaultRowHeight="15"/>
  <cols>
    <col min="1" max="1" width="26.7109375" style="70" customWidth="1"/>
    <col min="2" max="2" width="30.85546875" style="70" customWidth="1"/>
    <col min="3" max="3" width="30.7109375" style="70" customWidth="1"/>
    <col min="4" max="5" width="32" style="70" customWidth="1"/>
    <col min="6" max="6" width="26.7109375" style="70" customWidth="1"/>
    <col min="7" max="7" width="36" style="70" customWidth="1"/>
    <col min="8" max="8" width="11.42578125" style="70"/>
    <col min="9" max="9" width="23.7109375" style="70" customWidth="1"/>
    <col min="10" max="10" width="33.140625" style="70" customWidth="1"/>
    <col min="11" max="11" width="25.28515625" style="70" bestFit="1" customWidth="1"/>
    <col min="12" max="16384" width="11.42578125" style="70"/>
  </cols>
  <sheetData>
    <row r="1" spans="1:13" ht="34.5" customHeight="1">
      <c r="A1" s="1479" t="s">
        <v>527</v>
      </c>
      <c r="B1" s="1480"/>
      <c r="C1" s="1480"/>
      <c r="D1" s="1480"/>
      <c r="E1" s="1480"/>
      <c r="F1" s="1480"/>
      <c r="G1" s="1480"/>
      <c r="H1" s="1480"/>
      <c r="I1" s="1481"/>
    </row>
    <row r="2" spans="1:13" ht="42.75" customHeight="1">
      <c r="A2" s="1482" t="str">
        <f>+'Resumen '!O4</f>
        <v>Período:  Diciembre 2008 - Febrero 2025</v>
      </c>
      <c r="B2" s="1483"/>
      <c r="C2" s="1483"/>
      <c r="D2" s="1483"/>
      <c r="E2" s="1483"/>
      <c r="F2" s="1483"/>
      <c r="G2" s="1483"/>
      <c r="H2" s="1483"/>
      <c r="I2" s="1484"/>
    </row>
    <row r="3" spans="1:13" ht="12.75" customHeight="1">
      <c r="A3" s="122"/>
      <c r="B3" s="133"/>
      <c r="C3" s="133"/>
      <c r="D3" s="133"/>
      <c r="E3" s="133"/>
      <c r="F3" s="133"/>
      <c r="G3" s="133"/>
    </row>
    <row r="4" spans="1:13" ht="67.5" customHeight="1">
      <c r="A4" s="905" t="s">
        <v>326</v>
      </c>
      <c r="B4" s="905" t="s">
        <v>528</v>
      </c>
      <c r="C4" s="905" t="s">
        <v>529</v>
      </c>
      <c r="D4" s="905" t="s">
        <v>530</v>
      </c>
      <c r="E4" s="905" t="s">
        <v>531</v>
      </c>
      <c r="F4" s="905" t="s">
        <v>524</v>
      </c>
      <c r="G4" s="905" t="s">
        <v>532</v>
      </c>
    </row>
    <row r="5" spans="1:13" ht="19.5">
      <c r="A5" s="906">
        <v>2008</v>
      </c>
      <c r="B5" s="907">
        <v>2875916564.5526996</v>
      </c>
      <c r="C5" s="907">
        <v>6551360475.0592489</v>
      </c>
      <c r="D5" s="907">
        <v>7215018749.6672993</v>
      </c>
      <c r="E5" s="907">
        <v>16435869261.990749</v>
      </c>
      <c r="F5" s="907" t="e">
        <f>+'IV.1.4. Recaudo x sector'!#REF!</f>
        <v>#REF!</v>
      </c>
      <c r="G5" s="908" t="e">
        <f>SUM(B5:F5)</f>
        <v>#REF!</v>
      </c>
      <c r="H5" s="71"/>
      <c r="I5" s="158"/>
      <c r="J5" s="115"/>
      <c r="K5" s="111"/>
    </row>
    <row r="6" spans="1:13" ht="19.5">
      <c r="A6" s="906">
        <v>2009</v>
      </c>
      <c r="B6" s="907">
        <v>3539537183.8177495</v>
      </c>
      <c r="C6" s="907">
        <v>7254202449.8704491</v>
      </c>
      <c r="D6" s="907">
        <v>8879891531.3322487</v>
      </c>
      <c r="E6" s="907">
        <v>18199139479.49955</v>
      </c>
      <c r="F6" s="907" t="e">
        <f>+'IV.1.4. Recaudo x sector'!#REF!</f>
        <v>#REF!</v>
      </c>
      <c r="G6" s="908" t="e">
        <f t="shared" ref="G6:G21" si="0">SUM(B6:F6)</f>
        <v>#REF!</v>
      </c>
      <c r="H6" s="71"/>
      <c r="I6" s="158"/>
      <c r="J6" s="112"/>
      <c r="K6" s="40"/>
    </row>
    <row r="7" spans="1:13" ht="19.5">
      <c r="A7" s="906">
        <v>2010</v>
      </c>
      <c r="B7" s="907">
        <v>3985135886.0018997</v>
      </c>
      <c r="C7" s="907">
        <v>8442290850.7881002</v>
      </c>
      <c r="D7" s="907">
        <v>9997797047.3381004</v>
      </c>
      <c r="E7" s="907">
        <v>21179782309.871902</v>
      </c>
      <c r="F7" s="907" t="e">
        <f>+'IV.1.4. Recaudo x sector'!#REF!</f>
        <v>#REF!</v>
      </c>
      <c r="G7" s="908" t="e">
        <f t="shared" si="0"/>
        <v>#REF!</v>
      </c>
      <c r="H7" s="71"/>
      <c r="I7" s="158"/>
      <c r="J7" s="71"/>
      <c r="L7" s="72"/>
    </row>
    <row r="8" spans="1:13" ht="19.5">
      <c r="A8" s="906">
        <v>2011</v>
      </c>
      <c r="B8" s="909">
        <v>4455073541.0128489</v>
      </c>
      <c r="C8" s="909">
        <v>9628453631.5015488</v>
      </c>
      <c r="D8" s="909">
        <v>11176763444.997149</v>
      </c>
      <c r="E8" s="909">
        <v>24155594198.328449</v>
      </c>
      <c r="F8" s="907" t="e">
        <f>+'IV.1.4. Recaudo x sector'!#REF!</f>
        <v>#REF!</v>
      </c>
      <c r="G8" s="908" t="e">
        <f t="shared" si="0"/>
        <v>#REF!</v>
      </c>
      <c r="H8" s="71"/>
      <c r="I8" s="158"/>
      <c r="J8" s="72"/>
      <c r="L8" s="72"/>
    </row>
    <row r="9" spans="1:13" ht="19.5">
      <c r="A9" s="906">
        <v>2012</v>
      </c>
      <c r="B9" s="909">
        <v>5014781523.3548641</v>
      </c>
      <c r="C9" s="909">
        <v>10678895184.422285</v>
      </c>
      <c r="D9" s="909">
        <v>12580943119.995537</v>
      </c>
      <c r="E9" s="909">
        <v>26790912480.217316</v>
      </c>
      <c r="F9" s="907" t="e">
        <f>+'IV.1.4. Recaudo x sector'!#REF!</f>
        <v>#REF!</v>
      </c>
      <c r="G9" s="908" t="e">
        <f t="shared" si="0"/>
        <v>#REF!</v>
      </c>
      <c r="H9" s="71"/>
      <c r="I9" s="158"/>
      <c r="J9" s="72"/>
      <c r="K9" s="72"/>
    </row>
    <row r="10" spans="1:13" ht="19.5">
      <c r="A10" s="906">
        <v>2013</v>
      </c>
      <c r="B10" s="909">
        <v>5948887373.8236008</v>
      </c>
      <c r="C10" s="909">
        <v>11573768651.720398</v>
      </c>
      <c r="D10" s="909">
        <v>14924401657.136402</v>
      </c>
      <c r="E10" s="909">
        <v>29035945915.719597</v>
      </c>
      <c r="F10" s="907" t="e">
        <f>+'IV.1.4. Recaudo x sector'!#REF!</f>
        <v>#REF!</v>
      </c>
      <c r="G10" s="908" t="e">
        <f t="shared" si="0"/>
        <v>#REF!</v>
      </c>
      <c r="H10" s="71"/>
      <c r="I10" s="158"/>
      <c r="J10" s="72"/>
    </row>
    <row r="11" spans="1:13" ht="19.5">
      <c r="A11" s="906">
        <v>2014</v>
      </c>
      <c r="B11" s="909">
        <v>7027415919.9548988</v>
      </c>
      <c r="C11" s="909">
        <v>12900038560.688999</v>
      </c>
      <c r="D11" s="909">
        <v>17630183799.185101</v>
      </c>
      <c r="E11" s="909">
        <v>32363254634.710999</v>
      </c>
      <c r="F11" s="907" t="e">
        <f>+'IV.1.4. Recaudo x sector'!#REF!</f>
        <v>#REF!</v>
      </c>
      <c r="G11" s="908" t="e">
        <f t="shared" si="0"/>
        <v>#REF!</v>
      </c>
      <c r="H11" s="71"/>
      <c r="I11" s="158"/>
      <c r="J11" s="72"/>
    </row>
    <row r="12" spans="1:13" ht="19.5">
      <c r="A12" s="906">
        <v>2015</v>
      </c>
      <c r="B12" s="909">
        <v>8336506624.0861492</v>
      </c>
      <c r="C12" s="909">
        <v>14193419409.972895</v>
      </c>
      <c r="D12" s="909">
        <v>20914393811.303848</v>
      </c>
      <c r="E12" s="909">
        <v>35608052203.967087</v>
      </c>
      <c r="F12" s="907">
        <f>+'IV.1.4. Recaudo x sector'!D5</f>
        <v>0</v>
      </c>
      <c r="G12" s="908">
        <f t="shared" si="0"/>
        <v>79052372049.329987</v>
      </c>
      <c r="H12" s="71"/>
      <c r="I12" s="158"/>
      <c r="J12" s="72"/>
    </row>
    <row r="13" spans="1:13" ht="19.5">
      <c r="A13" s="906">
        <v>2016</v>
      </c>
      <c r="B13" s="909">
        <v>9461406853.0067997</v>
      </c>
      <c r="C13" s="909">
        <v>15917604950.106447</v>
      </c>
      <c r="D13" s="909">
        <v>23736511929.473202</v>
      </c>
      <c r="E13" s="909">
        <v>39933640488.863541</v>
      </c>
      <c r="F13" s="907">
        <f>+'IV.1.4. Recaudo x sector'!D6</f>
        <v>0</v>
      </c>
      <c r="G13" s="908">
        <f t="shared" si="0"/>
        <v>89049164221.449982</v>
      </c>
      <c r="H13" s="71"/>
      <c r="I13" s="158"/>
      <c r="J13" s="76"/>
      <c r="K13" s="76"/>
      <c r="L13" s="76"/>
      <c r="M13" s="76"/>
    </row>
    <row r="14" spans="1:13" ht="19.5">
      <c r="A14" s="906">
        <v>2017</v>
      </c>
      <c r="B14" s="909">
        <v>10705552247.853899</v>
      </c>
      <c r="C14" s="909">
        <v>17696906887.662746</v>
      </c>
      <c r="D14" s="909">
        <v>26857788972.6861</v>
      </c>
      <c r="E14" s="909">
        <v>44397503244.487244</v>
      </c>
      <c r="F14" s="907">
        <f>+'IV.1.4. Recaudo x sector'!D7</f>
        <v>0</v>
      </c>
      <c r="G14" s="908">
        <f t="shared" si="0"/>
        <v>99657751352.689987</v>
      </c>
      <c r="H14" s="71"/>
      <c r="I14" s="158"/>
    </row>
    <row r="15" spans="1:13" ht="19.5">
      <c r="A15" s="906">
        <v>2018</v>
      </c>
      <c r="B15" s="909">
        <v>12192125456.814447</v>
      </c>
      <c r="C15" s="909">
        <v>19971267217.198051</v>
      </c>
      <c r="D15" s="909">
        <v>30587262110.955547</v>
      </c>
      <c r="E15" s="909">
        <v>50103354597.531952</v>
      </c>
      <c r="F15" s="907">
        <f>+'IV.1.4. Recaudo x sector'!D8</f>
        <v>0</v>
      </c>
      <c r="G15" s="908">
        <f t="shared" si="0"/>
        <v>112854009382.5</v>
      </c>
      <c r="H15" s="131"/>
      <c r="I15" s="158"/>
    </row>
    <row r="16" spans="1:13" ht="19.5">
      <c r="A16" s="906">
        <v>2019</v>
      </c>
      <c r="B16" s="909">
        <v>13261006424.580149</v>
      </c>
      <c r="C16" s="909">
        <v>21768578525.677795</v>
      </c>
      <c r="D16" s="909">
        <v>33268840679.20985</v>
      </c>
      <c r="E16" s="909">
        <v>54612398757.402191</v>
      </c>
      <c r="F16" s="907">
        <f>+'IV.1.4. Recaudo x sector'!D9</f>
        <v>0</v>
      </c>
      <c r="G16" s="908">
        <f t="shared" si="0"/>
        <v>122910824386.86998</v>
      </c>
      <c r="H16" s="71"/>
      <c r="I16" s="158"/>
    </row>
    <row r="17" spans="1:11" ht="19.5">
      <c r="A17" s="906">
        <v>2020</v>
      </c>
      <c r="B17" s="909">
        <v>14675993754.4743</v>
      </c>
      <c r="C17" s="909">
        <v>19922433556.696049</v>
      </c>
      <c r="D17" s="909">
        <v>36818721173.505692</v>
      </c>
      <c r="E17" s="909">
        <v>49980842080.833946</v>
      </c>
      <c r="F17" s="907">
        <f>+'IV.1.4. Recaudo x sector'!D10</f>
        <v>0</v>
      </c>
      <c r="G17" s="908">
        <f t="shared" si="0"/>
        <v>121397990565.50998</v>
      </c>
      <c r="H17" s="71"/>
      <c r="I17" s="158"/>
    </row>
    <row r="18" spans="1:11" ht="19.5">
      <c r="A18" s="906">
        <v>2021</v>
      </c>
      <c r="B18" s="907">
        <v>15383913563.95425</v>
      </c>
      <c r="C18" s="907">
        <v>24414140539.277851</v>
      </c>
      <c r="D18" s="907">
        <v>38594730520.095749</v>
      </c>
      <c r="E18" s="907">
        <v>61249510475.732155</v>
      </c>
      <c r="F18" s="907">
        <f>+'IV.1.4. Recaudo x sector'!D11</f>
        <v>233614.27</v>
      </c>
      <c r="G18" s="908">
        <f>SUM(B18:F18)</f>
        <v>139642528713.32999</v>
      </c>
      <c r="H18" s="71"/>
      <c r="I18" s="158"/>
    </row>
    <row r="19" spans="1:11" ht="19.5">
      <c r="A19" s="910">
        <v>2022</v>
      </c>
      <c r="B19" s="909">
        <v>17603736357.49485</v>
      </c>
      <c r="C19" s="909">
        <v>26115658487.048393</v>
      </c>
      <c r="D19" s="909">
        <v>44163759633.715157</v>
      </c>
      <c r="E19" s="909">
        <v>65518230941.191589</v>
      </c>
      <c r="F19" s="909">
        <v>7225756.8099999996</v>
      </c>
      <c r="G19" s="1171">
        <f t="shared" si="0"/>
        <v>153408611176.25998</v>
      </c>
      <c r="H19" s="71"/>
      <c r="I19" s="158"/>
    </row>
    <row r="20" spans="1:11" ht="19.5">
      <c r="A20" s="910">
        <v>2023</v>
      </c>
      <c r="B20" s="909">
        <v>19809771981.490799</v>
      </c>
      <c r="C20" s="909">
        <v>34185725913.165146</v>
      </c>
      <c r="D20" s="909">
        <v>49698199883.389198</v>
      </c>
      <c r="E20" s="909">
        <v>85764189571.624847</v>
      </c>
      <c r="F20" s="909">
        <v>19354551.170000002</v>
      </c>
      <c r="G20" s="1171">
        <f t="shared" si="0"/>
        <v>189477241900.84</v>
      </c>
      <c r="H20" s="71"/>
      <c r="I20" s="158"/>
    </row>
    <row r="21" spans="1:11" ht="19.5">
      <c r="A21" s="910" t="str">
        <f>+'IV.1.4. Recaudo x sector'!A15</f>
        <v>Feb.2025</v>
      </c>
      <c r="B21" s="909">
        <v>21600840796.885193</v>
      </c>
      <c r="C21" s="909">
        <v>38696896133.482506</v>
      </c>
      <c r="D21" s="909">
        <v>54191583051.834801</v>
      </c>
      <c r="E21" s="909">
        <v>97081686791.017517</v>
      </c>
      <c r="F21" s="909">
        <v>47570958.620000005</v>
      </c>
      <c r="G21" s="1171">
        <f t="shared" si="0"/>
        <v>211618577731.84003</v>
      </c>
      <c r="H21" s="71"/>
      <c r="I21" s="158"/>
      <c r="J21" s="71">
        <f>+Tabla27[[#This Row],[Total Recaudo]]-'IV.1.4. Recaudo x sector'!E15</f>
        <v>175643860971.45001</v>
      </c>
    </row>
    <row r="22" spans="1:11" ht="19.5">
      <c r="A22" s="906" t="s">
        <v>447</v>
      </c>
      <c r="B22" s="908">
        <f t="shared" ref="B22:G22" si="1">SUM(B5:B21)</f>
        <v>175877602053.15942</v>
      </c>
      <c r="C22" s="908">
        <f t="shared" si="1"/>
        <v>299911641424.33893</v>
      </c>
      <c r="D22" s="908">
        <f t="shared" si="1"/>
        <v>441236791115.82098</v>
      </c>
      <c r="E22" s="908">
        <f t="shared" si="1"/>
        <v>752409907432.99072</v>
      </c>
      <c r="F22" s="908" t="e">
        <f t="shared" si="1"/>
        <v>#REF!</v>
      </c>
      <c r="G22" s="908" t="e">
        <f t="shared" si="1"/>
        <v>#REF!</v>
      </c>
      <c r="J22" s="96"/>
    </row>
    <row r="23" spans="1:11" ht="19.5">
      <c r="A23" s="897" t="s">
        <v>526</v>
      </c>
      <c r="B23" s="895"/>
      <c r="C23" s="895"/>
      <c r="D23" s="895"/>
      <c r="E23" s="895"/>
      <c r="F23" s="895"/>
      <c r="G23" s="896"/>
      <c r="J23" s="96"/>
      <c r="K23" s="71"/>
    </row>
    <row r="24" spans="1:11">
      <c r="J24" s="93"/>
      <c r="K24" s="71"/>
    </row>
    <row r="25" spans="1:11" ht="36.75" customHeight="1">
      <c r="C25" s="82"/>
      <c r="E25" s="82"/>
      <c r="F25" s="82"/>
      <c r="J25" s="71"/>
    </row>
    <row r="26" spans="1:11" ht="36.75" customHeight="1"/>
    <row r="27" spans="1:11" ht="36.75" customHeight="1"/>
    <row r="28" spans="1:11" ht="36.75" customHeight="1"/>
    <row r="29" spans="1:11" ht="36.75" customHeight="1"/>
    <row r="30" spans="1:11" ht="36.75" customHeight="1"/>
    <row r="31" spans="1:11" ht="36.75" customHeight="1"/>
    <row r="32" spans="1:11" ht="36.75" customHeight="1"/>
    <row r="63" spans="5:7">
      <c r="G63" s="131"/>
    </row>
    <row r="64" spans="5:7">
      <c r="E64" s="131"/>
      <c r="F64" s="131"/>
      <c r="G64" s="131"/>
    </row>
  </sheetData>
  <mergeCells count="2">
    <mergeCell ref="A1:I1"/>
    <mergeCell ref="A2:I2"/>
  </mergeCells>
  <conditionalFormatting sqref="B16:E21">
    <cfRule type="cellIs" dxfId="350" priority="1" operator="equal">
      <formula>0</formula>
    </cfRule>
  </conditionalFormatting>
  <pageMargins left="0.70866141732283472" right="0.70866141732283472" top="0.74803149606299213" bottom="0.74803149606299213" header="0.31496062992125984" footer="0.31496062992125984"/>
  <pageSetup scale="45" orientation="landscape" r:id="rId1"/>
  <drawing r:id="rId2"/>
  <tableParts count="1">
    <tablePart r:id="rId3"/>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Hoja84">
    <tabColor rgb="FF00B0F0"/>
    <pageSetUpPr fitToPage="1"/>
  </sheetPr>
  <dimension ref="A1:O50"/>
  <sheetViews>
    <sheetView showGridLines="0" view="pageBreakPreview" zoomScale="55" zoomScaleNormal="100" zoomScaleSheetLayoutView="55" workbookViewId="0">
      <selection activeCell="A5" sqref="A5"/>
    </sheetView>
  </sheetViews>
  <sheetFormatPr defaultColWidth="11.42578125" defaultRowHeight="18"/>
  <cols>
    <col min="1" max="1" width="17" style="254" customWidth="1"/>
    <col min="2" max="2" width="16.7109375" style="254" customWidth="1"/>
    <col min="3" max="3" width="16.140625" style="254" customWidth="1"/>
    <col min="4" max="5" width="17.42578125" style="254" bestFit="1" customWidth="1"/>
    <col min="6" max="6" width="20.42578125" style="254" customWidth="1"/>
    <col min="7" max="7" width="37.85546875" style="254" customWidth="1"/>
    <col min="8" max="8" width="40" style="254" customWidth="1"/>
    <col min="9" max="9" width="15" style="254" customWidth="1"/>
    <col min="10" max="10" width="30.42578125" style="254" customWidth="1"/>
    <col min="11" max="11" width="43.85546875" style="254" customWidth="1"/>
    <col min="12" max="12" width="20.42578125" style="254" customWidth="1"/>
    <col min="13" max="13" width="11.28515625" style="385" customWidth="1"/>
    <col min="14" max="16384" width="11.42578125" style="254"/>
  </cols>
  <sheetData>
    <row r="1" spans="1:13" ht="20.25">
      <c r="A1" s="384" t="s">
        <v>533</v>
      </c>
    </row>
    <row r="2" spans="1:13" ht="58.5" customHeight="1">
      <c r="A2" s="384" t="s">
        <v>534</v>
      </c>
    </row>
    <row r="3" spans="1:13" ht="20.25">
      <c r="A3" s="384" t="s">
        <v>535</v>
      </c>
      <c r="M3" s="387"/>
    </row>
    <row r="4" spans="1:13">
      <c r="M4" s="388"/>
    </row>
    <row r="5" spans="1:13" ht="18" customHeight="1">
      <c r="A5" s="1485" t="s">
        <v>536</v>
      </c>
      <c r="B5" s="1485"/>
      <c r="C5" s="1485"/>
      <c r="D5" s="1485"/>
      <c r="E5" s="1485"/>
      <c r="F5" s="1485"/>
      <c r="G5" s="1485"/>
      <c r="H5" s="1485"/>
      <c r="I5" s="1485"/>
      <c r="J5" s="1485"/>
      <c r="K5" s="1485"/>
      <c r="L5" s="1485"/>
      <c r="M5" s="387"/>
    </row>
    <row r="6" spans="1:13" ht="18" customHeight="1">
      <c r="A6" s="1485"/>
      <c r="B6" s="1485"/>
      <c r="C6" s="1485"/>
      <c r="D6" s="1485"/>
      <c r="E6" s="1485"/>
      <c r="F6" s="1485"/>
      <c r="G6" s="1485"/>
      <c r="H6" s="1485"/>
      <c r="I6" s="1485"/>
      <c r="J6" s="1485"/>
      <c r="K6" s="1485"/>
      <c r="L6" s="1485"/>
      <c r="M6" s="388"/>
    </row>
    <row r="7" spans="1:13" ht="18" customHeight="1">
      <c r="A7" s="1485"/>
      <c r="B7" s="1485"/>
      <c r="C7" s="1485"/>
      <c r="D7" s="1485"/>
      <c r="E7" s="1485"/>
      <c r="F7" s="1485"/>
      <c r="G7" s="1485"/>
      <c r="H7" s="1485"/>
      <c r="I7" s="1485"/>
      <c r="J7" s="1485"/>
      <c r="K7" s="1485"/>
      <c r="L7" s="1485"/>
    </row>
    <row r="8" spans="1:13" ht="18" customHeight="1">
      <c r="A8" s="1485"/>
      <c r="B8" s="1485"/>
      <c r="C8" s="1485"/>
      <c r="D8" s="1485"/>
      <c r="E8" s="1485"/>
      <c r="F8" s="1485"/>
      <c r="G8" s="1485"/>
      <c r="H8" s="1485"/>
      <c r="I8" s="1485"/>
      <c r="J8" s="1485"/>
      <c r="K8" s="1485"/>
      <c r="L8" s="1485"/>
    </row>
    <row r="9" spans="1:13" ht="18" customHeight="1">
      <c r="A9" s="1485"/>
      <c r="B9" s="1485"/>
      <c r="C9" s="1485"/>
      <c r="D9" s="1485"/>
      <c r="E9" s="1485"/>
      <c r="F9" s="1485"/>
      <c r="G9" s="1485"/>
      <c r="H9" s="1485"/>
      <c r="I9" s="1485"/>
      <c r="J9" s="1485"/>
      <c r="K9" s="1485"/>
      <c r="L9" s="1485"/>
    </row>
    <row r="10" spans="1:13" ht="18" customHeight="1">
      <c r="A10" s="1485"/>
      <c r="B10" s="1485"/>
      <c r="C10" s="1485"/>
      <c r="D10" s="1485"/>
      <c r="E10" s="1485"/>
      <c r="F10" s="1485"/>
      <c r="G10" s="1485"/>
      <c r="H10" s="1485"/>
      <c r="I10" s="1485"/>
      <c r="J10" s="1485"/>
      <c r="K10" s="1485"/>
      <c r="L10" s="1485"/>
    </row>
    <row r="11" spans="1:13" ht="18" customHeight="1">
      <c r="A11" s="1485"/>
      <c r="B11" s="1485"/>
      <c r="C11" s="1485"/>
      <c r="D11" s="1485"/>
      <c r="E11" s="1485"/>
      <c r="F11" s="1485"/>
      <c r="G11" s="1485"/>
      <c r="H11" s="1485"/>
      <c r="I11" s="1485"/>
      <c r="J11" s="1485"/>
      <c r="K11" s="1485"/>
      <c r="L11" s="1485"/>
    </row>
    <row r="12" spans="1:13" ht="18" customHeight="1">
      <c r="A12" s="1485"/>
      <c r="B12" s="1485"/>
      <c r="C12" s="1485"/>
      <c r="D12" s="1485"/>
      <c r="E12" s="1485"/>
      <c r="F12" s="1485"/>
      <c r="G12" s="1485"/>
      <c r="H12" s="1485"/>
      <c r="I12" s="1485"/>
      <c r="J12" s="1485"/>
      <c r="K12" s="1485"/>
      <c r="L12" s="1485"/>
    </row>
    <row r="13" spans="1:13" ht="18" customHeight="1">
      <c r="A13" s="1485"/>
      <c r="B13" s="1485"/>
      <c r="C13" s="1485"/>
      <c r="D13" s="1485"/>
      <c r="E13" s="1485"/>
      <c r="F13" s="1485"/>
      <c r="G13" s="1485"/>
      <c r="H13" s="1485"/>
      <c r="I13" s="1485"/>
      <c r="J13" s="1485"/>
      <c r="K13" s="1485"/>
      <c r="L13" s="1485"/>
      <c r="M13" s="389"/>
    </row>
    <row r="14" spans="1:13" ht="18" customHeight="1">
      <c r="A14" s="1485"/>
      <c r="B14" s="1485"/>
      <c r="C14" s="1485"/>
      <c r="D14" s="1485"/>
      <c r="E14" s="1485"/>
      <c r="F14" s="1485"/>
      <c r="G14" s="1485"/>
      <c r="H14" s="1485"/>
      <c r="I14" s="1485"/>
      <c r="J14" s="1485"/>
      <c r="K14" s="1485"/>
      <c r="L14" s="1485"/>
      <c r="M14" s="389"/>
    </row>
    <row r="15" spans="1:13" ht="18" customHeight="1">
      <c r="A15" s="1485"/>
      <c r="B15" s="1485"/>
      <c r="C15" s="1485"/>
      <c r="D15" s="1485"/>
      <c r="E15" s="1485"/>
      <c r="F15" s="1485"/>
      <c r="G15" s="1485"/>
      <c r="H15" s="1485"/>
      <c r="I15" s="1485"/>
      <c r="J15" s="1485"/>
      <c r="K15" s="1485"/>
      <c r="L15" s="1485"/>
      <c r="M15" s="390"/>
    </row>
    <row r="16" spans="1:13" ht="18" customHeight="1">
      <c r="A16" s="1485"/>
      <c r="B16" s="1485"/>
      <c r="C16" s="1485"/>
      <c r="D16" s="1485"/>
      <c r="E16" s="1485"/>
      <c r="F16" s="1485"/>
      <c r="G16" s="1485"/>
      <c r="H16" s="1485"/>
      <c r="I16" s="1485"/>
      <c r="J16" s="1485"/>
      <c r="K16" s="1485"/>
      <c r="L16" s="1485"/>
      <c r="M16" s="387"/>
    </row>
    <row r="17" spans="1:15" ht="18" customHeight="1">
      <c r="A17" s="1485"/>
      <c r="B17" s="1485"/>
      <c r="C17" s="1485"/>
      <c r="D17" s="1485"/>
      <c r="E17" s="1485"/>
      <c r="F17" s="1485"/>
      <c r="G17" s="1485"/>
      <c r="H17" s="1485"/>
      <c r="I17" s="1485"/>
      <c r="J17" s="1485"/>
      <c r="K17" s="1485"/>
      <c r="L17" s="1485"/>
      <c r="M17" s="387"/>
    </row>
    <row r="18" spans="1:15" ht="18" customHeight="1">
      <c r="A18" s="1485"/>
      <c r="B18" s="1485"/>
      <c r="C18" s="1485"/>
      <c r="D18" s="1485"/>
      <c r="E18" s="1485"/>
      <c r="F18" s="1485"/>
      <c r="G18" s="1485"/>
      <c r="H18" s="1485"/>
      <c r="I18" s="1485"/>
      <c r="J18" s="1485"/>
      <c r="K18" s="1485"/>
      <c r="L18" s="1485"/>
      <c r="M18" s="387"/>
    </row>
    <row r="19" spans="1:15" ht="18" customHeight="1">
      <c r="A19" s="1485"/>
      <c r="B19" s="1485"/>
      <c r="C19" s="1485"/>
      <c r="D19" s="1485"/>
      <c r="E19" s="1485"/>
      <c r="F19" s="1485"/>
      <c r="G19" s="1485"/>
      <c r="H19" s="1485"/>
      <c r="I19" s="1485"/>
      <c r="J19" s="1485"/>
      <c r="K19" s="1485"/>
      <c r="L19" s="1485"/>
      <c r="M19" s="387"/>
    </row>
    <row r="20" spans="1:15" ht="18" customHeight="1">
      <c r="A20" s="1485"/>
      <c r="B20" s="1485"/>
      <c r="C20" s="1485"/>
      <c r="D20" s="1485"/>
      <c r="E20" s="1485"/>
      <c r="F20" s="1485"/>
      <c r="G20" s="1485"/>
      <c r="H20" s="1485"/>
      <c r="I20" s="1485"/>
      <c r="J20" s="1485"/>
      <c r="K20" s="1485"/>
      <c r="L20" s="1485"/>
      <c r="M20" s="387"/>
    </row>
    <row r="21" spans="1:15" ht="18" customHeight="1">
      <c r="A21" s="1485"/>
      <c r="B21" s="1485"/>
      <c r="C21" s="1485"/>
      <c r="D21" s="1485"/>
      <c r="E21" s="1485"/>
      <c r="F21" s="1485"/>
      <c r="G21" s="1485"/>
      <c r="H21" s="1485"/>
      <c r="I21" s="1485"/>
      <c r="J21" s="1485"/>
      <c r="K21" s="1485"/>
      <c r="L21" s="1485"/>
      <c r="M21" s="387"/>
    </row>
    <row r="22" spans="1:15" ht="18" customHeight="1">
      <c r="A22" s="1485"/>
      <c r="B22" s="1485"/>
      <c r="C22" s="1485"/>
      <c r="D22" s="1485"/>
      <c r="E22" s="1485"/>
      <c r="F22" s="1485"/>
      <c r="G22" s="1485"/>
      <c r="H22" s="1485"/>
      <c r="I22" s="1485"/>
      <c r="J22" s="1485"/>
      <c r="K22" s="1485"/>
      <c r="L22" s="1485"/>
      <c r="M22" s="387"/>
    </row>
    <row r="23" spans="1:15" ht="18" customHeight="1">
      <c r="A23" s="1485"/>
      <c r="B23" s="1485"/>
      <c r="C23" s="1485"/>
      <c r="D23" s="1485"/>
      <c r="E23" s="1485"/>
      <c r="F23" s="1485"/>
      <c r="G23" s="1485"/>
      <c r="H23" s="1485"/>
      <c r="I23" s="1485"/>
      <c r="J23" s="1485"/>
      <c r="K23" s="1485"/>
      <c r="L23" s="1485"/>
      <c r="M23" s="387"/>
    </row>
    <row r="24" spans="1:15" ht="18" customHeight="1">
      <c r="A24" s="1485"/>
      <c r="B24" s="1485"/>
      <c r="C24" s="1485"/>
      <c r="D24" s="1485"/>
      <c r="E24" s="1485"/>
      <c r="F24" s="1485"/>
      <c r="G24" s="1485"/>
      <c r="H24" s="1485"/>
      <c r="I24" s="1485"/>
      <c r="J24" s="1485"/>
      <c r="K24" s="1485"/>
      <c r="L24" s="1485"/>
      <c r="M24" s="387"/>
    </row>
    <row r="25" spans="1:15" ht="18" customHeight="1">
      <c r="A25" s="1485"/>
      <c r="B25" s="1485"/>
      <c r="C25" s="1485"/>
      <c r="D25" s="1485"/>
      <c r="E25" s="1485"/>
      <c r="F25" s="1485"/>
      <c r="G25" s="1485"/>
      <c r="H25" s="1485"/>
      <c r="I25" s="1485"/>
      <c r="J25" s="1485"/>
      <c r="K25" s="1485"/>
      <c r="L25" s="1485"/>
    </row>
    <row r="26" spans="1:15" ht="18" customHeight="1">
      <c r="A26" s="1485"/>
      <c r="B26" s="1485"/>
      <c r="C26" s="1485"/>
      <c r="D26" s="1485"/>
      <c r="E26" s="1485"/>
      <c r="F26" s="1485"/>
      <c r="G26" s="1485"/>
      <c r="H26" s="1485"/>
      <c r="I26" s="1485"/>
      <c r="J26" s="1485"/>
      <c r="K26" s="1485"/>
      <c r="L26" s="1485"/>
    </row>
    <row r="27" spans="1:15" ht="18" customHeight="1">
      <c r="A27" s="1485"/>
      <c r="B27" s="1485"/>
      <c r="C27" s="1485"/>
      <c r="D27" s="1485"/>
      <c r="E27" s="1485"/>
      <c r="F27" s="1485"/>
      <c r="G27" s="1485"/>
      <c r="H27" s="1485"/>
      <c r="I27" s="1485"/>
      <c r="J27" s="1485"/>
      <c r="K27" s="1485"/>
      <c r="L27" s="1485"/>
    </row>
    <row r="28" spans="1:15" ht="18" customHeight="1">
      <c r="A28" s="1485"/>
      <c r="B28" s="1485"/>
      <c r="C28" s="1485"/>
      <c r="D28" s="1485"/>
      <c r="E28" s="1485"/>
      <c r="F28" s="1485"/>
      <c r="G28" s="1485"/>
      <c r="H28" s="1485"/>
      <c r="I28" s="1485"/>
      <c r="J28" s="1485"/>
      <c r="K28" s="1485"/>
      <c r="L28" s="1485"/>
      <c r="M28" s="391"/>
    </row>
    <row r="29" spans="1:15" ht="18" customHeight="1">
      <c r="A29" s="1485"/>
      <c r="B29" s="1485"/>
      <c r="C29" s="1485"/>
      <c r="D29" s="1485"/>
      <c r="E29" s="1485"/>
      <c r="F29" s="1485"/>
      <c r="G29" s="1485"/>
      <c r="H29" s="1485"/>
      <c r="I29" s="1485"/>
      <c r="J29" s="1485"/>
      <c r="K29" s="1485"/>
      <c r="L29" s="1485"/>
      <c r="M29" s="392"/>
    </row>
    <row r="30" spans="1:15" ht="18" customHeight="1">
      <c r="A30" s="1485"/>
      <c r="B30" s="1485"/>
      <c r="C30" s="1485"/>
      <c r="D30" s="1485"/>
      <c r="E30" s="1485"/>
      <c r="F30" s="1485"/>
      <c r="G30" s="1485"/>
      <c r="H30" s="1485"/>
      <c r="I30" s="1485"/>
      <c r="J30" s="1485"/>
      <c r="K30" s="1485"/>
      <c r="L30" s="1485"/>
      <c r="N30" s="385"/>
      <c r="O30" s="385"/>
    </row>
    <row r="31" spans="1:15" ht="83.25" customHeight="1">
      <c r="A31" s="1485"/>
      <c r="B31" s="1485"/>
      <c r="C31" s="1485"/>
      <c r="D31" s="1485"/>
      <c r="E31" s="1485"/>
      <c r="F31" s="1485"/>
      <c r="G31" s="1485"/>
      <c r="H31" s="1485"/>
      <c r="I31" s="1485"/>
      <c r="J31" s="1485"/>
      <c r="K31" s="1485"/>
      <c r="L31" s="1485"/>
    </row>
    <row r="32" spans="1:15">
      <c r="A32" s="1485"/>
      <c r="B32" s="1485"/>
      <c r="C32" s="1485"/>
      <c r="D32" s="1485"/>
      <c r="E32" s="1485"/>
      <c r="F32" s="1485"/>
      <c r="G32" s="1485"/>
      <c r="H32" s="1485"/>
      <c r="I32" s="1485"/>
      <c r="J32" s="1485"/>
      <c r="K32" s="1485"/>
      <c r="L32" s="1485"/>
    </row>
    <row r="33" spans="1:12">
      <c r="A33" s="1485"/>
      <c r="B33" s="1485"/>
      <c r="C33" s="1485"/>
      <c r="D33" s="1485"/>
      <c r="E33" s="1485"/>
      <c r="F33" s="1485"/>
      <c r="G33" s="1485"/>
      <c r="H33" s="1485"/>
      <c r="I33" s="1485"/>
      <c r="J33" s="1485"/>
      <c r="K33" s="1485"/>
      <c r="L33" s="1485"/>
    </row>
    <row r="34" spans="1:12">
      <c r="A34" s="1485"/>
      <c r="B34" s="1485"/>
      <c r="C34" s="1485"/>
      <c r="D34" s="1485"/>
      <c r="E34" s="1485"/>
      <c r="F34" s="1485"/>
      <c r="G34" s="1485"/>
      <c r="H34" s="1485"/>
      <c r="I34" s="1485"/>
      <c r="J34" s="1485"/>
      <c r="K34" s="1485"/>
      <c r="L34" s="1485"/>
    </row>
    <row r="35" spans="1:12">
      <c r="A35" s="1485"/>
      <c r="B35" s="1485"/>
      <c r="C35" s="1485"/>
      <c r="D35" s="1485"/>
      <c r="E35" s="1485"/>
      <c r="F35" s="1485"/>
      <c r="G35" s="1485"/>
      <c r="H35" s="1485"/>
      <c r="I35" s="1485"/>
      <c r="J35" s="1485"/>
      <c r="K35" s="1485"/>
      <c r="L35" s="1485"/>
    </row>
    <row r="36" spans="1:12" ht="32.25" customHeight="1">
      <c r="A36" s="1485"/>
      <c r="B36" s="1485"/>
      <c r="C36" s="1485"/>
      <c r="D36" s="1485"/>
      <c r="E36" s="1485"/>
      <c r="F36" s="1485"/>
      <c r="G36" s="1485"/>
      <c r="H36" s="1485"/>
      <c r="I36" s="1485"/>
      <c r="J36" s="1485"/>
      <c r="K36" s="1485"/>
      <c r="L36" s="1485"/>
    </row>
    <row r="37" spans="1:12">
      <c r="A37" s="1485"/>
      <c r="B37" s="1485"/>
      <c r="C37" s="1485"/>
      <c r="D37" s="1485"/>
      <c r="E37" s="1485"/>
      <c r="F37" s="1485"/>
      <c r="G37" s="1485"/>
      <c r="H37" s="1485"/>
      <c r="I37" s="1485"/>
      <c r="J37" s="1485"/>
      <c r="K37" s="1485"/>
      <c r="L37" s="1485"/>
    </row>
    <row r="38" spans="1:12">
      <c r="A38" s="1485"/>
      <c r="B38" s="1485"/>
      <c r="C38" s="1485"/>
      <c r="D38" s="1485"/>
      <c r="E38" s="1485"/>
      <c r="F38" s="1485"/>
      <c r="G38" s="1485"/>
      <c r="H38" s="1485"/>
      <c r="I38" s="1485"/>
      <c r="J38" s="1485"/>
      <c r="K38" s="1485"/>
      <c r="L38" s="1485"/>
    </row>
    <row r="39" spans="1:12">
      <c r="A39" s="1485"/>
      <c r="B39" s="1485"/>
      <c r="C39" s="1485"/>
      <c r="D39" s="1485"/>
      <c r="E39" s="1485"/>
      <c r="F39" s="1485"/>
      <c r="G39" s="1485"/>
      <c r="H39" s="1485"/>
      <c r="I39" s="1485"/>
      <c r="J39" s="1485"/>
      <c r="K39" s="1485"/>
      <c r="L39" s="1485"/>
    </row>
    <row r="40" spans="1:12">
      <c r="A40" s="1485"/>
      <c r="B40" s="1485"/>
      <c r="C40" s="1485"/>
      <c r="D40" s="1485"/>
      <c r="E40" s="1485"/>
      <c r="F40" s="1485"/>
      <c r="G40" s="1485"/>
      <c r="H40" s="1485"/>
      <c r="I40" s="1485"/>
      <c r="J40" s="1485"/>
      <c r="K40" s="1485"/>
      <c r="L40" s="1485"/>
    </row>
    <row r="41" spans="1:12">
      <c r="A41" s="1485"/>
      <c r="B41" s="1485"/>
      <c r="C41" s="1485"/>
      <c r="D41" s="1485"/>
      <c r="E41" s="1485"/>
      <c r="F41" s="1485"/>
      <c r="G41" s="1485"/>
      <c r="H41" s="1485"/>
      <c r="I41" s="1485"/>
      <c r="J41" s="1485"/>
      <c r="K41" s="1485"/>
      <c r="L41" s="1485"/>
    </row>
    <row r="42" spans="1:12">
      <c r="A42" s="1485"/>
      <c r="B42" s="1485"/>
      <c r="C42" s="1485"/>
      <c r="D42" s="1485"/>
      <c r="E42" s="1485"/>
      <c r="F42" s="1485"/>
      <c r="G42" s="1485"/>
      <c r="H42" s="1485"/>
      <c r="I42" s="1485"/>
      <c r="J42" s="1485"/>
      <c r="K42" s="1485"/>
      <c r="L42" s="1485"/>
    </row>
    <row r="43" spans="1:12">
      <c r="A43" s="1485"/>
      <c r="B43" s="1485"/>
      <c r="C43" s="1485"/>
      <c r="D43" s="1485"/>
      <c r="E43" s="1485"/>
      <c r="F43" s="1485"/>
      <c r="G43" s="1485"/>
      <c r="H43" s="1485"/>
      <c r="I43" s="1485"/>
      <c r="J43" s="1485"/>
      <c r="K43" s="1485"/>
      <c r="L43" s="1485"/>
    </row>
    <row r="44" spans="1:12">
      <c r="A44" s="1485"/>
      <c r="B44" s="1485"/>
      <c r="C44" s="1485"/>
      <c r="D44" s="1485"/>
      <c r="E44" s="1485"/>
      <c r="F44" s="1485"/>
      <c r="G44" s="1485"/>
      <c r="H44" s="1485"/>
      <c r="I44" s="1485"/>
      <c r="J44" s="1485"/>
      <c r="K44" s="1485"/>
      <c r="L44" s="1485"/>
    </row>
    <row r="45" spans="1:12">
      <c r="A45" s="1485"/>
      <c r="B45" s="1485"/>
      <c r="C45" s="1485"/>
      <c r="D45" s="1485"/>
      <c r="E45" s="1485"/>
      <c r="F45" s="1485"/>
      <c r="G45" s="1485"/>
      <c r="H45" s="1485"/>
      <c r="I45" s="1485"/>
      <c r="J45" s="1485"/>
      <c r="K45" s="1485"/>
      <c r="L45" s="1485"/>
    </row>
    <row r="46" spans="1:12">
      <c r="A46" s="1485"/>
      <c r="B46" s="1485"/>
      <c r="C46" s="1485"/>
      <c r="D46" s="1485"/>
      <c r="E46" s="1485"/>
      <c r="F46" s="1485"/>
      <c r="G46" s="1485"/>
      <c r="H46" s="1485"/>
      <c r="I46" s="1485"/>
      <c r="J46" s="1485"/>
      <c r="K46" s="1485"/>
      <c r="L46" s="1485"/>
    </row>
    <row r="47" spans="1:12">
      <c r="A47" s="1485"/>
      <c r="B47" s="1485"/>
      <c r="C47" s="1485"/>
      <c r="D47" s="1485"/>
      <c r="E47" s="1485"/>
      <c r="F47" s="1485"/>
      <c r="G47" s="1485"/>
      <c r="H47" s="1485"/>
      <c r="I47" s="1485"/>
      <c r="J47" s="1485"/>
      <c r="K47" s="1485"/>
      <c r="L47" s="1485"/>
    </row>
    <row r="48" spans="1:12" ht="53.25" customHeight="1">
      <c r="A48" s="1485"/>
      <c r="B48" s="1485"/>
      <c r="C48" s="1485"/>
      <c r="D48" s="1485"/>
      <c r="E48" s="1485"/>
      <c r="F48" s="1485"/>
      <c r="G48" s="1485"/>
      <c r="H48" s="1485"/>
      <c r="I48" s="1485"/>
      <c r="J48" s="1485"/>
      <c r="K48" s="1485"/>
      <c r="L48" s="1485"/>
    </row>
    <row r="49" spans="1:12">
      <c r="A49" s="1485"/>
      <c r="B49" s="1485"/>
      <c r="C49" s="1485"/>
      <c r="D49" s="1485"/>
      <c r="E49" s="1485"/>
      <c r="F49" s="1485"/>
      <c r="G49" s="1485"/>
      <c r="H49" s="1485"/>
      <c r="I49" s="1485"/>
      <c r="J49" s="1485"/>
      <c r="K49" s="1485"/>
      <c r="L49" s="1485"/>
    </row>
    <row r="50" spans="1:12">
      <c r="A50" s="1485"/>
      <c r="B50" s="1485"/>
      <c r="C50" s="1485"/>
      <c r="D50" s="1485"/>
      <c r="E50" s="1485"/>
      <c r="F50" s="1485"/>
      <c r="G50" s="1485"/>
      <c r="H50" s="1485"/>
      <c r="I50" s="1485"/>
      <c r="J50" s="1485"/>
      <c r="K50" s="1485"/>
      <c r="L50" s="1485"/>
    </row>
  </sheetData>
  <mergeCells count="1">
    <mergeCell ref="A5:L50"/>
  </mergeCells>
  <pageMargins left="0.70866141732283472" right="0.70866141732283472" top="0.74803149606299213" bottom="0.74803149606299213" header="0.31496062992125984" footer="0.31496062992125984"/>
  <pageSetup scale="41" orientation="landscape"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Hoja85">
    <tabColor rgb="FF00B0F0"/>
    <pageSetUpPr fitToPage="1"/>
  </sheetPr>
  <dimension ref="A1:O31"/>
  <sheetViews>
    <sheetView showGridLines="0" view="pageBreakPreview" topLeftCell="A9" zoomScale="85" zoomScaleNormal="66" zoomScaleSheetLayoutView="85" workbookViewId="0">
      <selection activeCell="U24" sqref="U24:U25"/>
    </sheetView>
  </sheetViews>
  <sheetFormatPr defaultColWidth="11.5703125" defaultRowHeight="14.25"/>
  <cols>
    <col min="1" max="1" width="27.7109375" style="254" customWidth="1"/>
    <col min="2" max="2" width="18.5703125" style="254" customWidth="1"/>
    <col min="3" max="3" width="24.85546875" style="254" customWidth="1"/>
    <col min="4" max="4" width="20.85546875" style="254" bestFit="1" customWidth="1"/>
    <col min="5" max="5" width="16.5703125" style="254" customWidth="1"/>
    <col min="6" max="6" width="12" style="254" bestFit="1" customWidth="1"/>
    <col min="7" max="15" width="7.85546875" style="254" customWidth="1"/>
    <col min="16" max="16384" width="11.5703125" style="254"/>
  </cols>
  <sheetData>
    <row r="1" spans="1:15" s="431" customFormat="1" ht="33.75" customHeight="1">
      <c r="A1" s="1487" t="s">
        <v>537</v>
      </c>
      <c r="B1" s="1488"/>
      <c r="C1" s="1488"/>
      <c r="D1" s="1488"/>
      <c r="E1" s="1488"/>
      <c r="F1" s="1488"/>
      <c r="G1" s="1488"/>
      <c r="H1" s="1488"/>
      <c r="I1" s="1488"/>
      <c r="J1" s="1488"/>
      <c r="K1" s="1488"/>
      <c r="L1" s="1488"/>
      <c r="M1" s="1488"/>
      <c r="N1" s="1279"/>
      <c r="O1" s="1279"/>
    </row>
    <row r="2" spans="1:15" s="431" customFormat="1" ht="22.5" customHeight="1">
      <c r="A2" s="1487" t="s">
        <v>538</v>
      </c>
      <c r="B2" s="1488"/>
      <c r="C2" s="1488"/>
      <c r="D2" s="1488"/>
      <c r="E2" s="1488"/>
      <c r="F2" s="1488"/>
      <c r="G2" s="1488"/>
      <c r="H2" s="1488"/>
      <c r="I2" s="1488"/>
      <c r="J2" s="1488"/>
      <c r="K2" s="1488"/>
      <c r="L2" s="1488"/>
      <c r="M2" s="1488"/>
      <c r="N2" s="1279"/>
      <c r="O2" s="1279"/>
    </row>
    <row r="3" spans="1:15" ht="9.75" customHeight="1">
      <c r="A3" s="312"/>
      <c r="B3" s="312"/>
      <c r="C3" s="312"/>
      <c r="D3" s="312"/>
      <c r="E3" s="312"/>
      <c r="F3" s="312"/>
      <c r="G3" s="312"/>
      <c r="H3" s="312"/>
      <c r="I3" s="312"/>
      <c r="J3" s="312"/>
      <c r="K3" s="312"/>
      <c r="L3" s="312"/>
      <c r="M3" s="312"/>
      <c r="N3" s="312"/>
      <c r="O3" s="312"/>
    </row>
    <row r="4" spans="1:15" s="313" customFormat="1" ht="18">
      <c r="A4" s="762" t="s">
        <v>539</v>
      </c>
      <c r="B4" s="1223" t="s">
        <v>373</v>
      </c>
      <c r="C4" s="1236" t="s">
        <v>540</v>
      </c>
      <c r="D4" s="762" t="s">
        <v>225</v>
      </c>
      <c r="E4" s="475"/>
      <c r="F4" s="475"/>
      <c r="G4" s="475"/>
      <c r="H4" s="475"/>
      <c r="I4" s="475"/>
      <c r="J4" s="475"/>
      <c r="K4" s="475"/>
      <c r="L4" s="475"/>
      <c r="M4" s="475"/>
      <c r="N4" s="475"/>
      <c r="O4" s="475"/>
    </row>
    <row r="5" spans="1:15" s="259" customFormat="1" ht="14.25" customHeight="1">
      <c r="A5" s="763" t="s">
        <v>541</v>
      </c>
      <c r="B5" s="764">
        <v>95789846011.039993</v>
      </c>
      <c r="C5" s="764">
        <f>+'Resumen '!E89</f>
        <v>16176872824.379999</v>
      </c>
      <c r="D5" s="765">
        <f>SUM(B5:C5)</f>
        <v>111966718835.42</v>
      </c>
      <c r="E5" s="475"/>
      <c r="F5" s="475"/>
      <c r="G5" s="475"/>
      <c r="H5" s="475"/>
      <c r="I5" s="475"/>
      <c r="J5" s="475"/>
      <c r="K5" s="475"/>
      <c r="L5" s="475"/>
      <c r="M5" s="475"/>
      <c r="N5" s="475"/>
      <c r="O5" s="475"/>
    </row>
    <row r="6" spans="1:15" s="259" customFormat="1" ht="13.5" customHeight="1">
      <c r="A6" s="763" t="s">
        <v>542</v>
      </c>
      <c r="B6" s="764">
        <v>1830903365.76</v>
      </c>
      <c r="C6" s="764">
        <f>+'Resumen '!E90</f>
        <v>309081378.08999997</v>
      </c>
      <c r="D6" s="765">
        <f>SUM(B6:C6)</f>
        <v>2139984743.8499999</v>
      </c>
      <c r="E6" s="475"/>
      <c r="F6" s="475"/>
      <c r="G6" s="475"/>
      <c r="H6" s="475"/>
      <c r="I6" s="475"/>
      <c r="J6" s="475"/>
      <c r="K6" s="475"/>
      <c r="L6" s="475"/>
      <c r="M6" s="475"/>
      <c r="N6" s="475"/>
      <c r="O6" s="475"/>
    </row>
    <row r="7" spans="1:15" s="259" customFormat="1" ht="13.5" customHeight="1">
      <c r="A7" s="763" t="s">
        <v>543</v>
      </c>
      <c r="B7" s="764">
        <v>4633981927.1999998</v>
      </c>
      <c r="C7" s="764">
        <f>+'Resumen '!E91</f>
        <v>785204296.40999997</v>
      </c>
      <c r="D7" s="765">
        <f>SUM(B7:C7)</f>
        <v>5419186223.6099997</v>
      </c>
      <c r="E7" s="475"/>
      <c r="F7" s="475"/>
      <c r="G7" s="475"/>
      <c r="H7" s="475"/>
      <c r="I7" s="475"/>
      <c r="J7" s="475"/>
      <c r="K7" s="475"/>
      <c r="L7" s="475"/>
      <c r="M7" s="475"/>
      <c r="N7" s="475"/>
      <c r="O7" s="475"/>
    </row>
    <row r="8" spans="1:15" s="259" customFormat="1" ht="13.5" customHeight="1">
      <c r="A8" s="763" t="s">
        <v>544</v>
      </c>
      <c r="B8" s="764">
        <v>664453531.90999997</v>
      </c>
      <c r="C8" s="764">
        <f>+'Resumen '!E92</f>
        <v>112563777.75</v>
      </c>
      <c r="D8" s="765">
        <f>SUM(B8:C8)</f>
        <v>777017309.65999997</v>
      </c>
      <c r="E8" s="475"/>
      <c r="F8" s="475"/>
      <c r="G8" s="475"/>
      <c r="H8" s="475"/>
      <c r="I8" s="475"/>
      <c r="J8" s="475"/>
      <c r="K8" s="475"/>
      <c r="L8" s="475"/>
      <c r="M8" s="475"/>
      <c r="N8" s="475"/>
      <c r="O8" s="475"/>
    </row>
    <row r="9" spans="1:15" s="259" customFormat="1" ht="18">
      <c r="A9" s="766" t="s">
        <v>545</v>
      </c>
      <c r="B9" s="767">
        <f>SUM(B5:B8)</f>
        <v>102919184835.90999</v>
      </c>
      <c r="C9" s="767">
        <f>SUM(C5:C8)</f>
        <v>17383722276.630001</v>
      </c>
      <c r="D9" s="767">
        <f>SUM(D5:D8)</f>
        <v>120302907112.54001</v>
      </c>
      <c r="E9" s="475"/>
      <c r="F9" s="475"/>
      <c r="G9" s="475"/>
      <c r="H9" s="475"/>
      <c r="I9" s="475"/>
      <c r="J9" s="475"/>
      <c r="K9" s="475"/>
      <c r="L9" s="475"/>
      <c r="M9" s="475"/>
      <c r="N9" s="475"/>
      <c r="O9" s="475"/>
    </row>
    <row r="10" spans="1:15">
      <c r="A10" s="1486" t="s">
        <v>546</v>
      </c>
      <c r="B10" s="1486"/>
      <c r="C10" s="1486"/>
      <c r="D10" s="1486"/>
      <c r="E10" s="475"/>
      <c r="F10" s="475"/>
      <c r="G10" s="475"/>
      <c r="H10" s="475"/>
      <c r="I10" s="475"/>
      <c r="J10" s="475"/>
      <c r="K10" s="475"/>
      <c r="L10" s="475"/>
      <c r="M10" s="475"/>
      <c r="N10" s="475"/>
      <c r="O10" s="475"/>
    </row>
    <row r="14" spans="1:15" ht="20.25">
      <c r="D14" s="264"/>
      <c r="E14" s="264"/>
      <c r="F14" s="264"/>
      <c r="G14" s="264"/>
      <c r="H14" s="264"/>
      <c r="I14" s="264"/>
      <c r="J14" s="264"/>
      <c r="K14" s="264"/>
      <c r="L14" s="264"/>
      <c r="M14" s="264"/>
      <c r="N14" s="264"/>
      <c r="O14" s="264"/>
    </row>
    <row r="15" spans="1:15">
      <c r="D15" s="269"/>
      <c r="E15" s="269"/>
      <c r="F15" s="269"/>
      <c r="G15" s="269"/>
      <c r="H15" s="269"/>
      <c r="I15" s="269"/>
      <c r="J15" s="269"/>
      <c r="K15" s="269"/>
      <c r="L15" s="269"/>
      <c r="M15" s="269"/>
      <c r="N15" s="269"/>
      <c r="O15" s="269"/>
    </row>
    <row r="16" spans="1:15">
      <c r="D16" s="269"/>
      <c r="E16" s="269"/>
      <c r="F16" s="269"/>
      <c r="G16" s="269"/>
      <c r="H16" s="269"/>
      <c r="I16" s="269"/>
      <c r="J16" s="269"/>
      <c r="K16" s="269"/>
      <c r="L16" s="269"/>
      <c r="M16" s="269"/>
      <c r="N16" s="269"/>
      <c r="O16" s="269"/>
    </row>
    <row r="17" spans="2:15">
      <c r="D17" s="269"/>
      <c r="E17" s="269"/>
      <c r="F17" s="269"/>
      <c r="G17" s="269"/>
      <c r="H17" s="269"/>
      <c r="I17" s="269"/>
      <c r="J17" s="269"/>
      <c r="K17" s="269"/>
      <c r="L17" s="269"/>
      <c r="M17" s="269"/>
      <c r="N17" s="269"/>
      <c r="O17" s="269"/>
    </row>
    <row r="18" spans="2:15">
      <c r="D18" s="269"/>
      <c r="E18" s="269"/>
      <c r="F18" s="269"/>
      <c r="G18" s="269"/>
      <c r="H18" s="269"/>
      <c r="I18" s="269"/>
      <c r="J18" s="269"/>
      <c r="K18" s="269"/>
      <c r="L18" s="269"/>
      <c r="M18" s="269"/>
      <c r="N18" s="269"/>
      <c r="O18" s="269"/>
    </row>
    <row r="19" spans="2:15">
      <c r="B19" s="269"/>
      <c r="C19" s="269"/>
      <c r="D19" s="269"/>
      <c r="E19" s="269"/>
      <c r="F19" s="269"/>
      <c r="G19" s="269"/>
      <c r="H19" s="269"/>
      <c r="I19" s="269"/>
      <c r="J19" s="269"/>
      <c r="K19" s="269"/>
      <c r="L19" s="269"/>
      <c r="M19" s="269"/>
      <c r="N19" s="269"/>
      <c r="O19" s="269"/>
    </row>
    <row r="20" spans="2:15">
      <c r="B20" s="269"/>
      <c r="C20" s="269"/>
      <c r="D20" s="269"/>
      <c r="E20" s="269"/>
      <c r="F20" s="269"/>
      <c r="G20" s="269"/>
      <c r="H20" s="269"/>
      <c r="I20" s="269"/>
      <c r="J20" s="269"/>
      <c r="K20" s="269"/>
      <c r="L20" s="269"/>
      <c r="M20" s="269"/>
      <c r="N20" s="269"/>
      <c r="O20" s="269"/>
    </row>
    <row r="21" spans="2:15">
      <c r="B21" s="269"/>
      <c r="C21" s="269"/>
      <c r="D21" s="269"/>
      <c r="E21" s="269"/>
      <c r="F21" s="269"/>
      <c r="G21" s="269"/>
      <c r="H21" s="269"/>
      <c r="I21" s="269"/>
      <c r="J21" s="269"/>
      <c r="K21" s="269"/>
      <c r="L21" s="269"/>
      <c r="M21" s="269"/>
      <c r="N21" s="269"/>
      <c r="O21" s="269"/>
    </row>
    <row r="22" spans="2:15">
      <c r="B22" s="269"/>
      <c r="C22" s="269"/>
      <c r="D22" s="269"/>
      <c r="E22" s="269"/>
      <c r="F22" s="269"/>
      <c r="G22" s="269"/>
      <c r="H22" s="269"/>
      <c r="I22" s="269"/>
      <c r="J22" s="269"/>
      <c r="K22" s="269"/>
      <c r="L22" s="269"/>
      <c r="M22" s="269"/>
      <c r="N22" s="269"/>
      <c r="O22" s="269"/>
    </row>
    <row r="23" spans="2:15">
      <c r="B23" s="269"/>
      <c r="C23" s="269"/>
      <c r="D23" s="269"/>
      <c r="E23" s="269"/>
      <c r="F23" s="269"/>
      <c r="G23" s="269"/>
      <c r="H23" s="269"/>
      <c r="I23" s="269"/>
      <c r="J23" s="269"/>
      <c r="K23" s="269"/>
      <c r="L23" s="269"/>
      <c r="M23" s="269"/>
      <c r="N23" s="269"/>
      <c r="O23" s="269"/>
    </row>
    <row r="24" spans="2:15">
      <c r="B24" s="269"/>
      <c r="C24" s="269"/>
      <c r="D24" s="269"/>
      <c r="E24" s="269"/>
      <c r="F24" s="269"/>
      <c r="G24" s="269"/>
      <c r="H24" s="269"/>
      <c r="I24" s="269"/>
      <c r="J24" s="269"/>
      <c r="K24" s="269"/>
      <c r="L24" s="269"/>
      <c r="M24" s="269"/>
      <c r="N24" s="269"/>
      <c r="O24" s="269"/>
    </row>
    <row r="25" spans="2:15">
      <c r="B25" s="269"/>
      <c r="C25" s="269"/>
      <c r="D25" s="269"/>
      <c r="E25" s="269"/>
      <c r="F25" s="269"/>
      <c r="G25" s="269"/>
      <c r="H25" s="269"/>
      <c r="I25" s="269"/>
      <c r="J25" s="269"/>
      <c r="K25" s="269"/>
      <c r="L25" s="269"/>
      <c r="M25" s="269"/>
      <c r="N25" s="269"/>
      <c r="O25" s="269"/>
    </row>
    <row r="26" spans="2:15">
      <c r="B26" s="269"/>
      <c r="C26" s="269"/>
      <c r="D26" s="269"/>
      <c r="E26" s="269"/>
      <c r="F26" s="269"/>
      <c r="G26" s="269"/>
      <c r="H26" s="269"/>
      <c r="I26" s="269"/>
      <c r="J26" s="269"/>
      <c r="K26" s="269"/>
      <c r="L26" s="269"/>
      <c r="M26" s="269"/>
      <c r="N26" s="269"/>
      <c r="O26" s="269"/>
    </row>
    <row r="27" spans="2:15">
      <c r="B27" s="269"/>
      <c r="C27" s="269"/>
      <c r="D27" s="269"/>
      <c r="E27" s="269"/>
      <c r="F27" s="269"/>
      <c r="G27" s="269"/>
      <c r="H27" s="269"/>
      <c r="I27" s="269"/>
      <c r="J27" s="269"/>
      <c r="K27" s="269"/>
      <c r="L27" s="269"/>
      <c r="M27" s="269"/>
      <c r="N27" s="269"/>
      <c r="O27" s="269"/>
    </row>
    <row r="28" spans="2:15">
      <c r="B28" s="269"/>
      <c r="C28" s="269"/>
      <c r="D28" s="269"/>
      <c r="E28" s="269"/>
      <c r="F28" s="269"/>
      <c r="G28" s="269"/>
      <c r="H28" s="269"/>
      <c r="I28" s="269"/>
      <c r="J28" s="269"/>
      <c r="K28" s="269"/>
      <c r="L28" s="269"/>
      <c r="M28" s="269"/>
      <c r="N28" s="269"/>
      <c r="O28" s="269"/>
    </row>
    <row r="29" spans="2:15">
      <c r="B29" s="269"/>
      <c r="C29" s="269"/>
      <c r="D29" s="269"/>
      <c r="E29" s="269"/>
      <c r="F29" s="269"/>
      <c r="G29" s="269"/>
      <c r="H29" s="269"/>
      <c r="I29" s="269"/>
      <c r="J29" s="269"/>
      <c r="K29" s="269"/>
      <c r="L29" s="269"/>
      <c r="M29" s="269"/>
      <c r="N29" s="269"/>
      <c r="O29" s="269"/>
    </row>
    <row r="30" spans="2:15">
      <c r="B30" s="269"/>
      <c r="C30" s="269"/>
      <c r="D30" s="269"/>
      <c r="E30" s="269"/>
      <c r="F30" s="269"/>
      <c r="G30" s="269"/>
      <c r="H30" s="269"/>
      <c r="I30" s="269"/>
      <c r="J30" s="269"/>
      <c r="K30" s="269"/>
      <c r="L30" s="269"/>
      <c r="M30" s="269"/>
      <c r="N30" s="269"/>
      <c r="O30" s="269"/>
    </row>
    <row r="31" spans="2:15">
      <c r="B31" s="269"/>
      <c r="C31" s="269"/>
      <c r="D31" s="269"/>
      <c r="E31" s="269"/>
      <c r="F31" s="269"/>
      <c r="G31" s="269"/>
      <c r="H31" s="269"/>
      <c r="I31" s="269"/>
      <c r="J31" s="269"/>
      <c r="K31" s="269"/>
      <c r="L31" s="269"/>
      <c r="M31" s="269"/>
      <c r="N31" s="269"/>
      <c r="O31" s="269"/>
    </row>
  </sheetData>
  <mergeCells count="3">
    <mergeCell ref="A10:D10"/>
    <mergeCell ref="A2:M2"/>
    <mergeCell ref="A1:M1"/>
  </mergeCells>
  <conditionalFormatting sqref="B9:D9 B5:C8">
    <cfRule type="cellIs" dxfId="337" priority="2" operator="equal">
      <formula>0</formula>
    </cfRule>
  </conditionalFormatting>
  <pageMargins left="0.70866141732283472" right="0.70866141732283472" top="0.74803149606299213" bottom="0.74803149606299213" header="0.31496062992125984" footer="0.31496062992125984"/>
  <pageSetup paperSize="119" scale="70" orientation="landscape" r:id="rId1"/>
  <drawing r:id="rId2"/>
  <tableParts count="1">
    <tablePart r:id="rId3"/>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Hoja86">
    <tabColor rgb="FF00B0F0"/>
    <pageSetUpPr fitToPage="1"/>
  </sheetPr>
  <dimension ref="A1:J69"/>
  <sheetViews>
    <sheetView showGridLines="0" view="pageBreakPreview" zoomScale="70" zoomScaleNormal="100" zoomScaleSheetLayoutView="70" workbookViewId="0">
      <selection activeCell="H16" sqref="H16"/>
    </sheetView>
  </sheetViews>
  <sheetFormatPr defaultColWidth="11.5703125" defaultRowHeight="14.25"/>
  <cols>
    <col min="1" max="1" width="5.28515625" style="317" customWidth="1"/>
    <col min="2" max="2" width="40" style="254" customWidth="1"/>
    <col min="3" max="3" width="24.85546875" style="283" customWidth="1"/>
    <col min="4" max="4" width="26" style="283" customWidth="1"/>
    <col min="5" max="5" width="26.42578125" style="283" customWidth="1"/>
    <col min="6" max="6" width="28" style="283" customWidth="1"/>
    <col min="7" max="10" width="14.28515625" style="316" customWidth="1"/>
    <col min="11" max="16384" width="11.5703125" style="254"/>
  </cols>
  <sheetData>
    <row r="1" spans="1:10" s="431" customFormat="1" ht="54" customHeight="1">
      <c r="A1" s="1489" t="s">
        <v>547</v>
      </c>
      <c r="B1" s="1489"/>
      <c r="C1" s="1489"/>
      <c r="D1" s="1489"/>
      <c r="E1" s="1489"/>
      <c r="F1" s="1489"/>
      <c r="G1" s="1489"/>
      <c r="H1" s="1489"/>
      <c r="I1" s="1489"/>
      <c r="J1" s="1489"/>
    </row>
    <row r="2" spans="1:10" s="431" customFormat="1" ht="21.75" customHeight="1">
      <c r="A2" s="1489" t="s">
        <v>548</v>
      </c>
      <c r="B2" s="1489"/>
      <c r="C2" s="1489"/>
      <c r="D2" s="1489"/>
      <c r="E2" s="1489"/>
      <c r="F2" s="1489"/>
      <c r="G2" s="1489"/>
      <c r="H2" s="1489"/>
      <c r="I2" s="1489"/>
      <c r="J2" s="1489"/>
    </row>
    <row r="3" spans="1:10" ht="15.75" customHeight="1">
      <c r="B3" s="318"/>
      <c r="C3" s="318"/>
      <c r="D3" s="318"/>
      <c r="E3" s="318"/>
      <c r="F3" s="318"/>
    </row>
    <row r="4" spans="1:10" s="423" customFormat="1" ht="37.5" customHeight="1">
      <c r="A4" s="453" t="s">
        <v>4</v>
      </c>
      <c r="B4" s="454" t="s">
        <v>549</v>
      </c>
      <c r="C4" s="724" t="s">
        <v>550</v>
      </c>
      <c r="D4" s="724" t="s">
        <v>551</v>
      </c>
      <c r="E4" s="725" t="s">
        <v>373</v>
      </c>
      <c r="F4" s="725" t="s">
        <v>552</v>
      </c>
      <c r="G4" s="422"/>
      <c r="H4" s="422"/>
      <c r="I4" s="422"/>
      <c r="J4" s="422"/>
    </row>
    <row r="5" spans="1:10" ht="15.75">
      <c r="A5" s="726">
        <v>1</v>
      </c>
      <c r="B5" s="727" t="s">
        <v>553</v>
      </c>
      <c r="C5" s="728">
        <f>SUM(D5:F5)</f>
        <v>75042793392.880005</v>
      </c>
      <c r="D5" s="1035">
        <f>+'Resumen '!M72</f>
        <v>3957474502.6799998</v>
      </c>
      <c r="E5" s="1035">
        <v>24482522096.279999</v>
      </c>
      <c r="F5" s="1035">
        <v>46602796793.919998</v>
      </c>
    </row>
    <row r="6" spans="1:10" ht="15.75">
      <c r="A6" s="726">
        <v>2</v>
      </c>
      <c r="B6" s="727" t="s">
        <v>554</v>
      </c>
      <c r="C6" s="728">
        <f t="shared" ref="C6:C29" si="0">SUM(D6:F6)</f>
        <v>94893369965.119995</v>
      </c>
      <c r="D6" s="1035">
        <f>+'Resumen '!M73</f>
        <v>6070617522.8699999</v>
      </c>
      <c r="E6" s="1035">
        <v>35199822304.790001</v>
      </c>
      <c r="F6" s="1035">
        <v>53622930137.459999</v>
      </c>
    </row>
    <row r="7" spans="1:10" ht="15.75">
      <c r="A7" s="726">
        <v>3</v>
      </c>
      <c r="B7" s="727" t="s">
        <v>555</v>
      </c>
      <c r="C7" s="728">
        <f t="shared" si="0"/>
        <v>32395444097.610001</v>
      </c>
      <c r="D7" s="1035">
        <f>+'Resumen '!M74</f>
        <v>1687013435.55</v>
      </c>
      <c r="E7" s="1035">
        <v>10412115667.92</v>
      </c>
      <c r="F7" s="1035">
        <v>20296314994.139999</v>
      </c>
    </row>
    <row r="8" spans="1:10" ht="15.75">
      <c r="A8" s="726">
        <v>1</v>
      </c>
      <c r="B8" s="727" t="s">
        <v>556</v>
      </c>
      <c r="C8" s="728">
        <f t="shared" si="0"/>
        <v>17218401503.889999</v>
      </c>
      <c r="D8" s="1035">
        <f>+'Resumen '!M75</f>
        <v>892940807.71000004</v>
      </c>
      <c r="E8" s="1035">
        <v>5465473145.6099997</v>
      </c>
      <c r="F8" s="1035">
        <v>10859987550.57</v>
      </c>
    </row>
    <row r="9" spans="1:10" ht="15.75">
      <c r="A9" s="726">
        <v>1</v>
      </c>
      <c r="B9" s="727" t="s">
        <v>557</v>
      </c>
      <c r="C9" s="728">
        <f t="shared" si="0"/>
        <v>8764015355.3400002</v>
      </c>
      <c r="D9" s="1035">
        <f>+'Resumen '!M76</f>
        <v>487272004.81999999</v>
      </c>
      <c r="E9" s="1035">
        <v>2962690093.1900001</v>
      </c>
      <c r="F9" s="1035">
        <v>5314053257.3299999</v>
      </c>
    </row>
    <row r="10" spans="1:10" ht="15.75">
      <c r="A10" s="726">
        <v>1</v>
      </c>
      <c r="B10" s="727" t="s">
        <v>558</v>
      </c>
      <c r="C10" s="728">
        <f t="shared" si="0"/>
        <v>16010002608.23</v>
      </c>
      <c r="D10" s="1035">
        <f>+'Resumen '!M77</f>
        <v>1128538274.5799999</v>
      </c>
      <c r="E10" s="1035">
        <v>6153877282.9099998</v>
      </c>
      <c r="F10" s="1035">
        <v>8727587050.7399998</v>
      </c>
    </row>
    <row r="11" spans="1:10" ht="14.25" customHeight="1">
      <c r="A11" s="726">
        <v>1</v>
      </c>
      <c r="B11" s="727" t="s">
        <v>559</v>
      </c>
      <c r="C11" s="728">
        <f t="shared" si="0"/>
        <v>5100454949.6599998</v>
      </c>
      <c r="D11" s="1035">
        <f>+'Resumen '!M79</f>
        <v>286404261.14999998</v>
      </c>
      <c r="E11" s="1035">
        <v>1739355840.46</v>
      </c>
      <c r="F11" s="1035">
        <v>3074694848.0500002</v>
      </c>
    </row>
    <row r="12" spans="1:10" ht="15.75">
      <c r="A12" s="726">
        <v>1</v>
      </c>
      <c r="B12" s="727" t="s">
        <v>560</v>
      </c>
      <c r="C12" s="728">
        <f t="shared" si="0"/>
        <v>4934316196.8699999</v>
      </c>
      <c r="D12" s="1035">
        <f>+'Resumen '!M80</f>
        <v>267286451.03999999</v>
      </c>
      <c r="E12" s="1035">
        <v>1693922348.0699999</v>
      </c>
      <c r="F12" s="1035">
        <v>2973107397.7600002</v>
      </c>
    </row>
    <row r="13" spans="1:10" ht="15.75">
      <c r="A13" s="726">
        <v>1</v>
      </c>
      <c r="B13" s="727" t="s">
        <v>561</v>
      </c>
      <c r="C13" s="728">
        <f t="shared" si="0"/>
        <v>5695440637.4899998</v>
      </c>
      <c r="D13" s="1035">
        <f>+'Resumen '!M81</f>
        <v>391070834.75</v>
      </c>
      <c r="E13" s="1035">
        <v>2200196901.3800001</v>
      </c>
      <c r="F13" s="1035">
        <v>3104172901.3600001</v>
      </c>
    </row>
    <row r="14" spans="1:10" ht="15.75">
      <c r="A14" s="726">
        <v>1</v>
      </c>
      <c r="B14" s="727" t="s">
        <v>562</v>
      </c>
      <c r="C14" s="728">
        <f t="shared" si="0"/>
        <v>6133378884.7299995</v>
      </c>
      <c r="D14" s="1035">
        <f>+'Resumen '!M82</f>
        <v>380393102.20999998</v>
      </c>
      <c r="E14" s="1035">
        <v>2245322609.54</v>
      </c>
      <c r="F14" s="1035">
        <v>3507663172.98</v>
      </c>
    </row>
    <row r="15" spans="1:10" ht="15.75">
      <c r="A15" s="726">
        <v>1</v>
      </c>
      <c r="B15" s="727" t="s">
        <v>563</v>
      </c>
      <c r="C15" s="728">
        <f t="shared" si="0"/>
        <v>3228559977.4200001</v>
      </c>
      <c r="D15" s="1035">
        <f>+'Resumen '!M83</f>
        <v>271803242.27999997</v>
      </c>
      <c r="E15" s="1035">
        <v>1226177540.3499999</v>
      </c>
      <c r="F15" s="1035">
        <v>1730579194.79</v>
      </c>
    </row>
    <row r="16" spans="1:10" ht="15.75">
      <c r="A16" s="726">
        <v>1</v>
      </c>
      <c r="B16" s="727" t="s">
        <v>564</v>
      </c>
      <c r="C16" s="728">
        <f t="shared" si="0"/>
        <v>1670861468.9200001</v>
      </c>
      <c r="D16" s="1035">
        <f>+'Resumen '!M84</f>
        <v>72208599.760000005</v>
      </c>
      <c r="E16" s="1035">
        <v>479762758.66000003</v>
      </c>
      <c r="F16" s="1035">
        <v>1118890110.5</v>
      </c>
    </row>
    <row r="17" spans="1:10" ht="15.75">
      <c r="A17" s="726">
        <v>1</v>
      </c>
      <c r="B17" s="727" t="s">
        <v>565</v>
      </c>
      <c r="C17" s="728">
        <f t="shared" si="0"/>
        <v>1532136627.0999999</v>
      </c>
      <c r="D17" s="1035">
        <f>+'Resumen '!M85</f>
        <v>84898041.069999993</v>
      </c>
      <c r="E17" s="1035">
        <v>491802475.07999998</v>
      </c>
      <c r="F17" s="1035">
        <v>955436110.95000005</v>
      </c>
    </row>
    <row r="18" spans="1:10" ht="15.75">
      <c r="A18" s="726">
        <v>1</v>
      </c>
      <c r="B18" s="727" t="s">
        <v>439</v>
      </c>
      <c r="C18" s="728">
        <f t="shared" si="0"/>
        <v>2397120991.6399999</v>
      </c>
      <c r="D18" s="1035">
        <f>+'Resumen '!M86</f>
        <v>174651285.56</v>
      </c>
      <c r="E18" s="1035">
        <v>899820579.77999997</v>
      </c>
      <c r="F18" s="1035">
        <v>1322649126.3</v>
      </c>
    </row>
    <row r="19" spans="1:10" ht="15.75">
      <c r="A19" s="726">
        <v>1</v>
      </c>
      <c r="B19" s="727" t="s">
        <v>566</v>
      </c>
      <c r="C19" s="728">
        <f t="shared" si="0"/>
        <v>2237667801.29</v>
      </c>
      <c r="D19" s="1035">
        <f>+'Resumen '!M87</f>
        <v>128033894.92</v>
      </c>
      <c r="E19" s="1035">
        <v>775731877.67999995</v>
      </c>
      <c r="F19" s="1035">
        <v>1333902028.6900001</v>
      </c>
    </row>
    <row r="20" spans="1:10" ht="15.75">
      <c r="A20" s="726">
        <v>1</v>
      </c>
      <c r="B20" s="727" t="s">
        <v>567</v>
      </c>
      <c r="C20" s="728">
        <f t="shared" si="0"/>
        <v>2695175645.29</v>
      </c>
      <c r="D20" s="1035">
        <f>+'Resumen '!M89</f>
        <v>178873922.81999999</v>
      </c>
      <c r="E20" s="1035">
        <v>1033992766.58</v>
      </c>
      <c r="F20" s="1035">
        <v>1482308955.8899999</v>
      </c>
      <c r="G20" s="319"/>
      <c r="H20" s="319"/>
      <c r="I20" s="319"/>
      <c r="J20" s="319"/>
    </row>
    <row r="21" spans="1:10" ht="15.75">
      <c r="A21" s="726">
        <v>1</v>
      </c>
      <c r="B21" s="727" t="s">
        <v>568</v>
      </c>
      <c r="C21" s="728">
        <f t="shared" si="0"/>
        <v>458953526.19999999</v>
      </c>
      <c r="D21" s="1035">
        <f>+'Resumen '!M92</f>
        <v>26474018.899999999</v>
      </c>
      <c r="E21" s="1035">
        <v>158163088.52000001</v>
      </c>
      <c r="F21" s="1035">
        <v>274316418.77999997</v>
      </c>
    </row>
    <row r="22" spans="1:10" ht="15.75" hidden="1">
      <c r="A22" s="726">
        <v>22</v>
      </c>
      <c r="B22" s="727" t="s">
        <v>569</v>
      </c>
      <c r="C22" s="728">
        <f t="shared" si="0"/>
        <v>0</v>
      </c>
      <c r="D22" s="1035">
        <f>+'Resumen '!M93</f>
        <v>0</v>
      </c>
      <c r="E22" s="981">
        <v>0</v>
      </c>
      <c r="F22" s="981">
        <v>0</v>
      </c>
    </row>
    <row r="23" spans="1:10" ht="15.75" hidden="1">
      <c r="A23" s="726">
        <v>23</v>
      </c>
      <c r="B23" s="727" t="s">
        <v>570</v>
      </c>
      <c r="C23" s="728">
        <f t="shared" si="0"/>
        <v>0</v>
      </c>
      <c r="D23" s="1035">
        <f>+'Resumen '!M94</f>
        <v>0</v>
      </c>
      <c r="E23" s="981">
        <v>0</v>
      </c>
      <c r="F23" s="981">
        <v>0</v>
      </c>
    </row>
    <row r="24" spans="1:10" ht="15.75" hidden="1">
      <c r="A24" s="726">
        <v>24</v>
      </c>
      <c r="B24" s="727" t="s">
        <v>571</v>
      </c>
      <c r="C24" s="728">
        <f t="shared" si="0"/>
        <v>0</v>
      </c>
      <c r="D24" s="1035">
        <f>+'Resumen '!M95</f>
        <v>0</v>
      </c>
      <c r="E24" s="981">
        <v>0</v>
      </c>
      <c r="F24" s="981">
        <v>0</v>
      </c>
    </row>
    <row r="25" spans="1:10" ht="15.75" hidden="1">
      <c r="A25" s="726">
        <v>25</v>
      </c>
      <c r="B25" s="727" t="s">
        <v>572</v>
      </c>
      <c r="C25" s="728">
        <f t="shared" si="0"/>
        <v>0</v>
      </c>
      <c r="D25" s="1035">
        <f>+'Resumen '!M96</f>
        <v>0</v>
      </c>
      <c r="E25" s="981">
        <v>0</v>
      </c>
      <c r="F25" s="981">
        <v>0</v>
      </c>
    </row>
    <row r="26" spans="1:10" ht="15.75" hidden="1">
      <c r="A26" s="726">
        <v>26</v>
      </c>
      <c r="B26" s="727" t="s">
        <v>573</v>
      </c>
      <c r="C26" s="728">
        <f t="shared" si="0"/>
        <v>0</v>
      </c>
      <c r="D26" s="1035">
        <f>+'Resumen '!M97</f>
        <v>0</v>
      </c>
      <c r="E26" s="981">
        <v>0</v>
      </c>
      <c r="F26" s="981">
        <v>0</v>
      </c>
    </row>
    <row r="27" spans="1:10" ht="15.75" hidden="1">
      <c r="A27" s="726">
        <v>27</v>
      </c>
      <c r="B27" s="727" t="s">
        <v>574</v>
      </c>
      <c r="C27" s="728">
        <f t="shared" si="0"/>
        <v>0</v>
      </c>
      <c r="D27" s="1035">
        <f>+'Resumen '!M98</f>
        <v>0</v>
      </c>
      <c r="E27" s="981">
        <v>0</v>
      </c>
      <c r="F27" s="981">
        <v>0</v>
      </c>
    </row>
    <row r="28" spans="1:10" ht="15.75" hidden="1">
      <c r="A28" s="726">
        <v>28</v>
      </c>
      <c r="B28" s="727" t="s">
        <v>575</v>
      </c>
      <c r="C28" s="728">
        <f t="shared" si="0"/>
        <v>0</v>
      </c>
      <c r="D28" s="1035">
        <f>+'Resumen '!M99</f>
        <v>0</v>
      </c>
      <c r="E28" s="981">
        <v>0</v>
      </c>
      <c r="F28" s="981">
        <v>0</v>
      </c>
    </row>
    <row r="29" spans="1:10" ht="15.75" hidden="1">
      <c r="A29" s="726">
        <v>29</v>
      </c>
      <c r="B29" s="727" t="s">
        <v>576</v>
      </c>
      <c r="C29" s="728">
        <f t="shared" si="0"/>
        <v>0</v>
      </c>
      <c r="D29" s="1035">
        <f>+'Resumen '!M100</f>
        <v>0</v>
      </c>
      <c r="E29" s="981">
        <v>0</v>
      </c>
      <c r="F29" s="981">
        <v>0</v>
      </c>
    </row>
    <row r="30" spans="1:10" s="320" customFormat="1" ht="18" customHeight="1">
      <c r="A30" s="729" t="s">
        <v>225</v>
      </c>
      <c r="B30" s="730" t="s">
        <v>225</v>
      </c>
      <c r="C30" s="731">
        <f>SUM(C5:C29)</f>
        <v>280408093629.67999</v>
      </c>
      <c r="D30" s="731">
        <f>SUM(D5:D29)</f>
        <v>16485954202.669996</v>
      </c>
      <c r="E30" s="731">
        <f>SUM(E5:E29)</f>
        <v>97620749376.800034</v>
      </c>
      <c r="F30" s="731">
        <f>SUM(F5:F29)</f>
        <v>166301390050.21002</v>
      </c>
      <c r="G30" s="321"/>
      <c r="H30" s="321"/>
      <c r="I30" s="321"/>
      <c r="J30" s="321"/>
    </row>
    <row r="31" spans="1:10" ht="5.25" customHeight="1">
      <c r="A31" s="923"/>
      <c r="B31" s="924"/>
      <c r="C31" s="925"/>
      <c r="D31" s="925"/>
      <c r="E31" s="925"/>
      <c r="F31" s="925"/>
    </row>
    <row r="32" spans="1:10">
      <c r="C32" s="1143"/>
      <c r="D32" s="1143"/>
      <c r="E32" s="1143"/>
    </row>
    <row r="52" ht="42.75" customHeight="1"/>
    <row r="65" spans="2:2" ht="15">
      <c r="B65" s="268" t="s">
        <v>1</v>
      </c>
    </row>
    <row r="66" spans="2:2" ht="15">
      <c r="B66" s="268"/>
    </row>
    <row r="67" spans="2:2" ht="15">
      <c r="B67" s="268"/>
    </row>
    <row r="68" spans="2:2" ht="74.25" customHeight="1"/>
    <row r="69" spans="2:2" ht="74.25" customHeight="1"/>
  </sheetData>
  <sortState xmlns:xlrd2="http://schemas.microsoft.com/office/spreadsheetml/2017/richdata2" ref="B4:K32">
    <sortCondition descending="1" ref="C4:C32"/>
  </sortState>
  <mergeCells count="2">
    <mergeCell ref="A1:J1"/>
    <mergeCell ref="A2:J2"/>
  </mergeCells>
  <conditionalFormatting sqref="E22:F29">
    <cfRule type="cellIs" dxfId="328" priority="5" operator="equal">
      <formula>0</formula>
    </cfRule>
  </conditionalFormatting>
  <conditionalFormatting sqref="E22:F29">
    <cfRule type="cellIs" dxfId="327" priority="1" operator="equal">
      <formula>0</formula>
    </cfRule>
  </conditionalFormatting>
  <pageMargins left="0.70866141732283472" right="0.70866141732283472" top="0.74803149606299213" bottom="0.74803149606299213" header="0.31496062992125984" footer="0.31496062992125984"/>
  <pageSetup paperSize="119" scale="43" orientation="portrait" r:id="rId1"/>
  <drawing r:id="rId2"/>
  <tableParts count="1">
    <tablePart r:id="rId3"/>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Hoja36">
    <tabColor rgb="FF00B0F0"/>
    <pageSetUpPr fitToPage="1"/>
  </sheetPr>
  <dimension ref="A1:G44"/>
  <sheetViews>
    <sheetView showGridLines="0" view="pageBreakPreview" zoomScale="55" zoomScaleNormal="85" zoomScaleSheetLayoutView="55" workbookViewId="0">
      <selection activeCell="E21" sqref="E21"/>
    </sheetView>
  </sheetViews>
  <sheetFormatPr defaultColWidth="11.42578125" defaultRowHeight="15"/>
  <cols>
    <col min="1" max="1" width="86" style="20" bestFit="1" customWidth="1"/>
    <col min="2" max="2" width="41.140625" style="20" customWidth="1"/>
    <col min="3" max="3" width="34.140625" style="20" customWidth="1"/>
    <col min="4" max="4" width="21" style="20" customWidth="1"/>
    <col min="5" max="5" width="25" style="20" bestFit="1" customWidth="1"/>
    <col min="6" max="16384" width="11.42578125" style="20"/>
  </cols>
  <sheetData>
    <row r="1" spans="1:6" s="434" customFormat="1" ht="64.5" customHeight="1">
      <c r="A1" s="1490" t="s">
        <v>577</v>
      </c>
      <c r="B1" s="1490"/>
      <c r="C1" s="1490"/>
      <c r="D1" s="1490"/>
      <c r="E1" s="430"/>
      <c r="F1" s="430"/>
    </row>
    <row r="2" spans="1:6" s="434" customFormat="1" ht="19.5" customHeight="1">
      <c r="A2" s="1491" t="str">
        <f>+'Resumen '!O3</f>
        <v>Período: Febrero 2025</v>
      </c>
      <c r="B2" s="1491"/>
      <c r="C2" s="1491"/>
      <c r="D2" s="1491"/>
      <c r="E2" s="430"/>
      <c r="F2" s="430"/>
    </row>
    <row r="3" spans="1:6" ht="12" customHeight="1">
      <c r="E3"/>
      <c r="F3"/>
    </row>
    <row r="4" spans="1:6" s="413" customFormat="1" ht="24.75" customHeight="1">
      <c r="A4" s="732" t="s">
        <v>578</v>
      </c>
      <c r="B4" s="733" t="s">
        <v>579</v>
      </c>
      <c r="C4" s="734" t="s">
        <v>395</v>
      </c>
      <c r="D4" s="412"/>
    </row>
    <row r="5" spans="1:6" s="129" customFormat="1" ht="24.75" customHeight="1">
      <c r="A5" s="950" t="s">
        <v>580</v>
      </c>
      <c r="B5" s="1237">
        <v>1289918249.05</v>
      </c>
      <c r="C5" s="735">
        <f>+B5/$B$9</f>
        <v>0.57064714094922464</v>
      </c>
      <c r="D5" s="622"/>
    </row>
    <row r="6" spans="1:6" s="129" customFormat="1" ht="20.25">
      <c r="A6" s="951" t="s">
        <v>581</v>
      </c>
      <c r="B6" s="1237">
        <v>515529857.12</v>
      </c>
      <c r="C6" s="735">
        <f>+B6/$B$9</f>
        <v>0.22806533612200025</v>
      </c>
      <c r="D6" s="144"/>
      <c r="E6" s="128"/>
      <c r="F6" s="128"/>
    </row>
    <row r="7" spans="1:6" s="129" customFormat="1" ht="40.5">
      <c r="A7" s="953" t="s">
        <v>582</v>
      </c>
      <c r="B7" s="1237">
        <v>455000000</v>
      </c>
      <c r="C7" s="735">
        <f>+B7/$B$9</f>
        <v>0.20128752292877503</v>
      </c>
      <c r="D7" s="144"/>
      <c r="E7" s="128"/>
      <c r="F7" s="128"/>
    </row>
    <row r="8" spans="1:6" s="129" customFormat="1" ht="20.25" hidden="1">
      <c r="A8" s="951" t="s">
        <v>583</v>
      </c>
      <c r="B8" s="949"/>
      <c r="C8" s="735">
        <f>+B8/$B$9</f>
        <v>0</v>
      </c>
      <c r="D8" s="144"/>
      <c r="E8" s="128"/>
      <c r="F8" s="128"/>
    </row>
    <row r="9" spans="1:6" s="127" customFormat="1" ht="20.25">
      <c r="A9" s="952" t="s">
        <v>225</v>
      </c>
      <c r="B9" s="736">
        <f>SUM(B5:B8)</f>
        <v>2260448106.1700001</v>
      </c>
      <c r="C9" s="737">
        <f>SUM(C5:C8)</f>
        <v>0.99999999999999989</v>
      </c>
      <c r="D9" s="144"/>
      <c r="E9" s="128"/>
      <c r="F9" s="128"/>
    </row>
    <row r="10" spans="1:6" ht="23.25">
      <c r="A10" s="1111" t="s">
        <v>584</v>
      </c>
      <c r="B10" s="30"/>
      <c r="C10" s="30"/>
      <c r="D10" s="30"/>
    </row>
    <row r="11" spans="1:6">
      <c r="B11" s="30"/>
      <c r="C11" s="30"/>
      <c r="D11" s="30"/>
    </row>
    <row r="12" spans="1:6">
      <c r="B12" s="30"/>
      <c r="C12" s="30"/>
      <c r="D12" s="30"/>
    </row>
    <row r="13" spans="1:6">
      <c r="B13" s="30"/>
      <c r="C13" s="30"/>
      <c r="D13" s="30"/>
    </row>
    <row r="14" spans="1:6" ht="83.25" customHeight="1">
      <c r="B14" s="30"/>
      <c r="C14" s="30"/>
      <c r="D14" s="30"/>
    </row>
    <row r="15" spans="1:6">
      <c r="B15" s="30"/>
      <c r="C15" s="30"/>
      <c r="D15" s="30"/>
    </row>
    <row r="16" spans="1:6">
      <c r="B16" s="30"/>
      <c r="C16" s="30"/>
      <c r="D16" s="30"/>
    </row>
    <row r="17" spans="2:7" ht="21" customHeight="1">
      <c r="B17" s="30"/>
      <c r="C17" s="30"/>
      <c r="D17" s="30"/>
    </row>
    <row r="18" spans="2:7" ht="21" customHeight="1">
      <c r="B18" s="30"/>
      <c r="C18" s="30"/>
      <c r="D18" s="30"/>
    </row>
    <row r="19" spans="2:7">
      <c r="B19" s="30"/>
      <c r="C19" s="30"/>
      <c r="D19" s="30"/>
    </row>
    <row r="20" spans="2:7">
      <c r="B20" s="30"/>
      <c r="C20" s="30"/>
      <c r="D20" s="30"/>
    </row>
    <row r="21" spans="2:7">
      <c r="B21" s="30"/>
      <c r="C21" s="30"/>
      <c r="D21" s="30"/>
    </row>
    <row r="22" spans="2:7">
      <c r="B22" s="30"/>
      <c r="C22" s="30"/>
      <c r="D22" s="30"/>
    </row>
    <row r="23" spans="2:7">
      <c r="E23" s="30"/>
      <c r="F23" s="30"/>
      <c r="G23" s="30"/>
    </row>
    <row r="24" spans="2:7">
      <c r="E24" s="30"/>
      <c r="F24" s="30"/>
      <c r="G24" s="30"/>
    </row>
    <row r="25" spans="2:7">
      <c r="E25" s="30"/>
      <c r="F25" s="30"/>
      <c r="G25" s="30"/>
    </row>
    <row r="26" spans="2:7">
      <c r="E26" s="30"/>
      <c r="F26" s="30"/>
      <c r="G26" s="30"/>
    </row>
    <row r="27" spans="2:7">
      <c r="E27" s="30"/>
      <c r="F27" s="30"/>
      <c r="G27" s="30"/>
    </row>
    <row r="28" spans="2:7">
      <c r="E28" s="30"/>
      <c r="F28" s="30"/>
      <c r="G28" s="30"/>
    </row>
    <row r="29" spans="2:7">
      <c r="B29" s="30"/>
      <c r="C29" s="30"/>
      <c r="D29" s="30"/>
    </row>
    <row r="30" spans="2:7">
      <c r="B30" s="30"/>
      <c r="C30" s="30"/>
      <c r="D30" s="30"/>
    </row>
    <row r="31" spans="2:7">
      <c r="B31" s="30"/>
      <c r="C31" s="30"/>
      <c r="D31" s="30"/>
    </row>
    <row r="32" spans="2:7">
      <c r="B32" s="30"/>
    </row>
    <row r="33" spans="2:4">
      <c r="B33" s="30"/>
    </row>
    <row r="34" spans="2:4">
      <c r="B34" s="30"/>
    </row>
    <row r="35" spans="2:4">
      <c r="B35" s="30"/>
    </row>
    <row r="36" spans="2:4">
      <c r="B36" s="30"/>
    </row>
    <row r="37" spans="2:4">
      <c r="B37" s="30"/>
    </row>
    <row r="38" spans="2:4">
      <c r="B38" s="30"/>
    </row>
    <row r="39" spans="2:4">
      <c r="B39" s="30"/>
      <c r="C39" s="30"/>
      <c r="D39" s="30"/>
    </row>
    <row r="40" spans="2:4">
      <c r="B40" s="30"/>
      <c r="C40" s="30"/>
      <c r="D40" s="30"/>
    </row>
    <row r="41" spans="2:4">
      <c r="B41" s="30"/>
      <c r="C41" s="30"/>
      <c r="D41" s="30"/>
    </row>
    <row r="42" spans="2:4">
      <c r="B42" s="30"/>
      <c r="C42" s="30"/>
      <c r="D42" s="30"/>
    </row>
    <row r="43" spans="2:4">
      <c r="B43" s="30"/>
      <c r="C43" s="30"/>
      <c r="D43" s="30"/>
    </row>
    <row r="44" spans="2:4">
      <c r="B44" s="30"/>
      <c r="C44" s="30"/>
      <c r="D44" s="30"/>
    </row>
  </sheetData>
  <sortState xmlns:xlrd2="http://schemas.microsoft.com/office/spreadsheetml/2017/richdata2" ref="A4:C9">
    <sortCondition descending="1" ref="B4:B9"/>
  </sortState>
  <mergeCells count="2">
    <mergeCell ref="A1:D1"/>
    <mergeCell ref="A2:D2"/>
  </mergeCells>
  <pageMargins left="0.70866141732283472" right="0.70866141732283472" top="0.74803149606299213" bottom="0.74803149606299213" header="0.31496062992125984" footer="0.31496062992125984"/>
  <pageSetup scale="62" orientation="landscape" r:id="rId1"/>
  <drawing r:id="rId2"/>
  <tableParts count="1">
    <tablePart r:id="rId3"/>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Hoja35">
    <tabColor rgb="FF00B0F0"/>
    <pageSetUpPr fitToPage="1"/>
  </sheetPr>
  <dimension ref="A1:K75"/>
  <sheetViews>
    <sheetView showGridLines="0" view="pageBreakPreview" topLeftCell="B1" zoomScale="55" zoomScaleNormal="85" zoomScaleSheetLayoutView="55" workbookViewId="0">
      <selection activeCell="L30" sqref="L30"/>
    </sheetView>
  </sheetViews>
  <sheetFormatPr defaultColWidth="11.42578125" defaultRowHeight="14.25"/>
  <cols>
    <col min="1" max="1" width="76.28515625" style="322" customWidth="1"/>
    <col min="2" max="2" width="43.42578125" style="322" customWidth="1"/>
    <col min="3" max="3" width="29.42578125" style="322" customWidth="1"/>
    <col min="4" max="4" width="30.5703125" style="322" customWidth="1"/>
    <col min="5" max="5" width="21.5703125" style="322" customWidth="1"/>
    <col min="6" max="6" width="34.140625" style="322" customWidth="1"/>
    <col min="7" max="7" width="21" style="322" bestFit="1" customWidth="1"/>
    <col min="8" max="16384" width="11.42578125" style="322"/>
  </cols>
  <sheetData>
    <row r="1" spans="1:10" s="435" customFormat="1" ht="63" customHeight="1">
      <c r="A1" s="1492" t="s">
        <v>585</v>
      </c>
      <c r="B1" s="1492"/>
      <c r="C1" s="1492"/>
      <c r="D1" s="1492"/>
      <c r="E1" s="1492"/>
      <c r="F1" s="431"/>
      <c r="G1" s="431"/>
      <c r="H1" s="431"/>
      <c r="I1" s="431"/>
      <c r="J1" s="431"/>
    </row>
    <row r="2" spans="1:10" s="435" customFormat="1" ht="27" customHeight="1">
      <c r="A2" s="1492" t="str">
        <f>+'Resumen '!O3</f>
        <v>Período: Febrero 2025</v>
      </c>
      <c r="B2" s="1492"/>
      <c r="C2" s="1492"/>
      <c r="D2" s="1492"/>
      <c r="E2" s="1492"/>
      <c r="F2" s="431"/>
      <c r="G2" s="431"/>
      <c r="H2" s="431"/>
      <c r="I2" s="431"/>
      <c r="J2" s="431"/>
    </row>
    <row r="3" spans="1:10" ht="21.75" customHeight="1">
      <c r="A3" s="254"/>
      <c r="B3" s="254"/>
      <c r="C3" s="254"/>
      <c r="D3" s="254"/>
      <c r="E3" s="254"/>
      <c r="F3" s="254"/>
      <c r="G3" s="254"/>
      <c r="H3" s="254"/>
      <c r="I3" s="254"/>
      <c r="J3" s="254"/>
    </row>
    <row r="4" spans="1:10" s="591" customFormat="1" ht="23.25" customHeight="1">
      <c r="A4" s="589" t="s">
        <v>539</v>
      </c>
      <c r="B4" s="590" t="s">
        <v>579</v>
      </c>
      <c r="C4" s="590" t="s">
        <v>395</v>
      </c>
    </row>
    <row r="5" spans="1:10" s="594" customFormat="1" ht="23.25" customHeight="1">
      <c r="A5" s="592" t="s">
        <v>541</v>
      </c>
      <c r="B5" s="1238">
        <f>+'IV.2.7.INV_SFS x Entidad'!B9</f>
        <v>2260448106.1700001</v>
      </c>
      <c r="C5" s="593">
        <f t="shared" ref="C5:C10" si="0">+B5/$B$11</f>
        <v>0.25335278244956783</v>
      </c>
    </row>
    <row r="6" spans="1:10" s="594" customFormat="1" ht="23.25" customHeight="1">
      <c r="A6" s="592" t="s">
        <v>586</v>
      </c>
      <c r="B6" s="1238">
        <v>4139321414.3099999</v>
      </c>
      <c r="C6" s="593">
        <f t="shared" si="0"/>
        <v>0.46393836465699839</v>
      </c>
    </row>
    <row r="7" spans="1:10" s="594" customFormat="1" ht="23.25" customHeight="1">
      <c r="A7" s="592" t="s">
        <v>587</v>
      </c>
      <c r="B7" s="1238">
        <v>432152439.99000001</v>
      </c>
      <c r="C7" s="593">
        <f t="shared" si="0"/>
        <v>4.8435981704241023E-2</v>
      </c>
    </row>
    <row r="8" spans="1:10" s="594" customFormat="1" ht="23.25" customHeight="1">
      <c r="A8" s="592" t="s">
        <v>588</v>
      </c>
      <c r="B8" s="1238">
        <v>128972989.41</v>
      </c>
      <c r="C8" s="593">
        <f t="shared" si="0"/>
        <v>1.4455392998703385E-2</v>
      </c>
    </row>
    <row r="9" spans="1:10" s="594" customFormat="1" ht="23.25" customHeight="1">
      <c r="A9" s="592" t="s">
        <v>589</v>
      </c>
      <c r="B9" s="1239">
        <v>184593822.09999999</v>
      </c>
      <c r="C9" s="593">
        <f t="shared" si="0"/>
        <v>2.0689419201609542E-2</v>
      </c>
    </row>
    <row r="10" spans="1:10" s="594" customFormat="1" ht="23.25" customHeight="1">
      <c r="A10" s="592" t="s">
        <v>590</v>
      </c>
      <c r="B10" s="1239">
        <v>1776647722.1000004</v>
      </c>
      <c r="C10" s="593">
        <f t="shared" si="0"/>
        <v>0.19912805898887992</v>
      </c>
    </row>
    <row r="11" spans="1:10" s="594" customFormat="1" ht="23.25" customHeight="1">
      <c r="A11" s="595" t="s">
        <v>225</v>
      </c>
      <c r="B11" s="596">
        <f>SUM(B5:B10)</f>
        <v>8922136494.0799999</v>
      </c>
      <c r="C11" s="597">
        <f>SUM(C5:C10)</f>
        <v>1</v>
      </c>
      <c r="G11" s="598"/>
    </row>
    <row r="12" spans="1:10" ht="23.25">
      <c r="A12" s="988" t="s">
        <v>526</v>
      </c>
      <c r="B12" s="989"/>
      <c r="C12" s="594"/>
      <c r="D12" s="594"/>
      <c r="E12" s="323"/>
    </row>
    <row r="13" spans="1:10">
      <c r="A13" s="323"/>
      <c r="B13" s="323"/>
      <c r="C13" s="323"/>
      <c r="D13" s="323"/>
      <c r="E13" s="323"/>
    </row>
    <row r="14" spans="1:10">
      <c r="B14" s="323"/>
      <c r="C14" s="323"/>
      <c r="D14" s="323"/>
      <c r="E14" s="323"/>
    </row>
    <row r="15" spans="1:10">
      <c r="B15" s="323"/>
      <c r="C15" s="323"/>
      <c r="D15" s="323"/>
      <c r="E15" s="323"/>
    </row>
    <row r="16" spans="1:10">
      <c r="B16" s="323"/>
      <c r="C16" s="323"/>
      <c r="D16" s="323"/>
      <c r="E16" s="323"/>
    </row>
    <row r="17" spans="2:11">
      <c r="B17" s="323"/>
      <c r="C17" s="323"/>
      <c r="D17" s="323"/>
      <c r="E17" s="323"/>
    </row>
    <row r="18" spans="2:11">
      <c r="B18" s="323"/>
      <c r="C18" s="323"/>
      <c r="D18" s="323"/>
      <c r="E18" s="323"/>
    </row>
    <row r="19" spans="2:11">
      <c r="B19" s="323"/>
      <c r="C19" s="323"/>
      <c r="D19" s="323"/>
      <c r="E19" s="323"/>
    </row>
    <row r="20" spans="2:11">
      <c r="B20" s="323"/>
      <c r="C20" s="323"/>
      <c r="D20" s="323"/>
      <c r="E20" s="323"/>
    </row>
    <row r="21" spans="2:11">
      <c r="B21" s="323"/>
      <c r="C21" s="323"/>
      <c r="D21" s="323"/>
      <c r="E21" s="323"/>
    </row>
    <row r="22" spans="2:11">
      <c r="B22" s="323"/>
      <c r="C22" s="323"/>
      <c r="D22" s="323"/>
      <c r="E22" s="323"/>
    </row>
    <row r="23" spans="2:11">
      <c r="B23" s="323"/>
      <c r="C23" s="323"/>
      <c r="D23" s="323"/>
      <c r="E23" s="323"/>
    </row>
    <row r="24" spans="2:11">
      <c r="B24" s="323"/>
      <c r="C24" s="323"/>
      <c r="D24" s="323"/>
      <c r="E24" s="323"/>
    </row>
    <row r="25" spans="2:11">
      <c r="B25" s="323"/>
      <c r="C25" s="323"/>
      <c r="D25" s="323"/>
      <c r="E25" s="323"/>
    </row>
    <row r="26" spans="2:11">
      <c r="B26" s="323"/>
      <c r="C26" s="323"/>
      <c r="D26" s="323"/>
      <c r="E26" s="323"/>
    </row>
    <row r="27" spans="2:11" ht="93.75" customHeight="1">
      <c r="B27" s="323"/>
      <c r="C27" s="323"/>
      <c r="D27" s="323"/>
      <c r="E27" s="323"/>
    </row>
    <row r="28" spans="2:11" ht="93.75" customHeight="1">
      <c r="B28" s="323"/>
      <c r="C28" s="323"/>
      <c r="D28" s="323"/>
      <c r="E28" s="323"/>
    </row>
    <row r="29" spans="2:11" ht="93.75" customHeight="1">
      <c r="B29" s="323"/>
      <c r="C29" s="323"/>
      <c r="D29" s="323"/>
      <c r="E29" s="323"/>
    </row>
    <row r="30" spans="2:11" ht="93.75" customHeight="1">
      <c r="B30" s="323"/>
      <c r="C30" s="323"/>
      <c r="D30" s="323"/>
      <c r="E30" s="323"/>
    </row>
    <row r="31" spans="2:11">
      <c r="H31" s="323"/>
      <c r="I31" s="323"/>
      <c r="J31" s="323"/>
      <c r="K31" s="323"/>
    </row>
    <row r="32" spans="2:11">
      <c r="H32" s="323"/>
      <c r="I32" s="323"/>
      <c r="J32" s="323"/>
      <c r="K32" s="323"/>
    </row>
    <row r="33" spans="2:11">
      <c r="H33" s="323"/>
      <c r="I33" s="323"/>
      <c r="J33" s="323"/>
      <c r="K33" s="323"/>
    </row>
    <row r="34" spans="2:11">
      <c r="H34" s="323"/>
      <c r="I34" s="323"/>
      <c r="J34" s="323"/>
      <c r="K34" s="323"/>
    </row>
    <row r="35" spans="2:11">
      <c r="H35" s="323"/>
      <c r="I35" s="323"/>
      <c r="J35" s="323"/>
      <c r="K35" s="323"/>
    </row>
    <row r="36" spans="2:11">
      <c r="H36" s="323"/>
      <c r="I36" s="323"/>
      <c r="J36" s="323"/>
      <c r="K36" s="323"/>
    </row>
    <row r="37" spans="2:11">
      <c r="B37" s="323"/>
      <c r="C37" s="323"/>
      <c r="D37" s="323"/>
      <c r="E37" s="323"/>
      <c r="H37" s="323"/>
    </row>
    <row r="38" spans="2:11" ht="27.75">
      <c r="B38" s="323"/>
      <c r="C38" s="323"/>
      <c r="D38" s="324"/>
      <c r="E38" s="324"/>
      <c r="H38" s="323"/>
    </row>
    <row r="39" spans="2:11">
      <c r="B39" s="323"/>
      <c r="C39" s="323"/>
      <c r="D39" s="323"/>
      <c r="E39" s="323"/>
      <c r="H39" s="323"/>
    </row>
    <row r="40" spans="2:11">
      <c r="B40" s="323"/>
      <c r="H40" s="323"/>
    </row>
    <row r="41" spans="2:11">
      <c r="B41" s="323"/>
      <c r="H41" s="323"/>
    </row>
    <row r="42" spans="2:11">
      <c r="B42" s="323"/>
    </row>
    <row r="43" spans="2:11">
      <c r="B43" s="323"/>
    </row>
    <row r="44" spans="2:11">
      <c r="B44" s="323"/>
    </row>
    <row r="45" spans="2:11">
      <c r="B45" s="323"/>
      <c r="C45" s="323"/>
      <c r="D45" s="323"/>
      <c r="E45" s="323"/>
    </row>
    <row r="46" spans="2:11">
      <c r="B46" s="323"/>
      <c r="C46" s="323"/>
      <c r="D46" s="323"/>
      <c r="E46" s="323"/>
    </row>
    <row r="47" spans="2:11">
      <c r="B47" s="323"/>
      <c r="C47" s="323"/>
      <c r="D47" s="323"/>
      <c r="E47" s="323"/>
    </row>
    <row r="48" spans="2:11">
      <c r="B48" s="323"/>
      <c r="C48" s="323"/>
      <c r="D48" s="323"/>
      <c r="E48" s="323"/>
    </row>
    <row r="49" spans="2:5">
      <c r="B49" s="323"/>
      <c r="C49" s="323"/>
      <c r="D49" s="323"/>
      <c r="E49" s="323"/>
    </row>
    <row r="50" spans="2:5">
      <c r="B50" s="323"/>
      <c r="C50" s="323"/>
      <c r="D50" s="323"/>
      <c r="E50" s="323"/>
    </row>
    <row r="51" spans="2:5">
      <c r="B51" s="323"/>
      <c r="C51" s="323"/>
      <c r="D51" s="323"/>
      <c r="E51" s="323"/>
    </row>
    <row r="52" spans="2:5">
      <c r="B52" s="323"/>
      <c r="C52" s="323"/>
      <c r="D52" s="323"/>
      <c r="E52" s="323"/>
    </row>
    <row r="53" spans="2:5">
      <c r="B53" s="323"/>
      <c r="C53" s="323"/>
      <c r="D53" s="323"/>
      <c r="E53" s="323"/>
    </row>
    <row r="54" spans="2:5">
      <c r="B54" s="323"/>
      <c r="C54" s="323"/>
      <c r="D54" s="323"/>
      <c r="E54" s="323"/>
    </row>
    <row r="55" spans="2:5">
      <c r="B55" s="323"/>
      <c r="C55" s="323"/>
      <c r="D55" s="323"/>
      <c r="E55" s="323"/>
    </row>
    <row r="56" spans="2:5">
      <c r="B56" s="323"/>
      <c r="C56" s="323"/>
      <c r="D56" s="323"/>
      <c r="E56" s="323"/>
    </row>
    <row r="57" spans="2:5">
      <c r="B57" s="323"/>
      <c r="C57" s="323"/>
      <c r="D57" s="323"/>
      <c r="E57" s="323"/>
    </row>
    <row r="58" spans="2:5">
      <c r="B58" s="323"/>
      <c r="C58" s="323"/>
      <c r="D58" s="323"/>
      <c r="E58" s="323"/>
    </row>
    <row r="59" spans="2:5">
      <c r="B59" s="323"/>
      <c r="C59" s="323"/>
      <c r="D59" s="323"/>
      <c r="E59" s="323"/>
    </row>
    <row r="60" spans="2:5">
      <c r="B60" s="323"/>
      <c r="C60" s="323"/>
      <c r="D60" s="323"/>
      <c r="E60" s="323"/>
    </row>
    <row r="61" spans="2:5">
      <c r="B61" s="323"/>
      <c r="C61" s="323"/>
      <c r="D61" s="323"/>
      <c r="E61" s="323"/>
    </row>
    <row r="62" spans="2:5">
      <c r="B62" s="323"/>
      <c r="C62" s="323"/>
      <c r="D62" s="323"/>
      <c r="E62" s="323"/>
    </row>
    <row r="63" spans="2:5">
      <c r="B63" s="323"/>
      <c r="C63" s="323"/>
      <c r="D63" s="323"/>
      <c r="E63" s="323"/>
    </row>
    <row r="64" spans="2:5">
      <c r="B64" s="323"/>
      <c r="C64" s="323"/>
      <c r="D64" s="323"/>
      <c r="E64" s="323"/>
    </row>
    <row r="65" spans="2:5">
      <c r="B65" s="323"/>
      <c r="C65" s="323"/>
      <c r="D65" s="323"/>
      <c r="E65" s="323"/>
    </row>
    <row r="66" spans="2:5">
      <c r="B66" s="323"/>
      <c r="C66" s="323"/>
      <c r="D66" s="323"/>
      <c r="E66" s="323"/>
    </row>
    <row r="67" spans="2:5">
      <c r="B67" s="323"/>
      <c r="C67" s="323"/>
      <c r="D67" s="323"/>
      <c r="E67" s="323"/>
    </row>
    <row r="68" spans="2:5">
      <c r="B68" s="323"/>
      <c r="C68" s="323"/>
      <c r="D68" s="323"/>
      <c r="E68" s="323"/>
    </row>
    <row r="69" spans="2:5">
      <c r="B69" s="323"/>
      <c r="C69" s="323"/>
      <c r="D69" s="323"/>
      <c r="E69" s="323"/>
    </row>
    <row r="70" spans="2:5">
      <c r="B70" s="323"/>
      <c r="C70" s="323"/>
      <c r="D70" s="323"/>
      <c r="E70" s="323"/>
    </row>
    <row r="71" spans="2:5">
      <c r="B71" s="323"/>
      <c r="C71" s="323"/>
      <c r="D71" s="323"/>
      <c r="E71" s="323"/>
    </row>
    <row r="72" spans="2:5">
      <c r="B72" s="323"/>
      <c r="C72" s="323"/>
      <c r="D72" s="323"/>
      <c r="E72" s="323"/>
    </row>
    <row r="73" spans="2:5">
      <c r="B73" s="323"/>
      <c r="C73" s="323"/>
      <c r="D73" s="323"/>
      <c r="E73" s="323"/>
    </row>
    <row r="74" spans="2:5">
      <c r="B74" s="323"/>
      <c r="C74" s="323"/>
      <c r="D74" s="323"/>
      <c r="E74" s="323"/>
    </row>
    <row r="75" spans="2:5">
      <c r="B75" s="323"/>
      <c r="C75" s="323"/>
      <c r="D75" s="323"/>
      <c r="E75" s="323"/>
    </row>
  </sheetData>
  <mergeCells count="2">
    <mergeCell ref="A1:E1"/>
    <mergeCell ref="A2:E2"/>
  </mergeCells>
  <pageMargins left="0.70866141732283472" right="0.70866141732283472" top="0.74803149606299213" bottom="0.74803149606299213" header="0.31496062992125984" footer="0.31496062992125984"/>
  <pageSetup scale="44" orientation="landscape" r:id="rId1"/>
  <drawing r:id="rId2"/>
  <tableParts count="1">
    <tablePart r:id="rId3"/>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Hoja46">
    <tabColor rgb="FF00B0F0"/>
    <pageSetUpPr fitToPage="1"/>
  </sheetPr>
  <dimension ref="A1:M47"/>
  <sheetViews>
    <sheetView showGridLines="0" view="pageBreakPreview" zoomScale="55" zoomScaleNormal="70" zoomScaleSheetLayoutView="55" workbookViewId="0">
      <selection activeCell="H14" sqref="H14"/>
    </sheetView>
  </sheetViews>
  <sheetFormatPr defaultColWidth="11.42578125" defaultRowHeight="15"/>
  <cols>
    <col min="1" max="1" width="30.5703125" style="1027" customWidth="1"/>
    <col min="2" max="2" width="42.140625" style="16" customWidth="1"/>
    <col min="3" max="3" width="38.140625" style="16" customWidth="1"/>
    <col min="4" max="4" width="37.42578125" style="16" hidden="1" customWidth="1"/>
    <col min="5" max="5" width="23.140625" style="916" hidden="1" customWidth="1"/>
    <col min="6" max="6" width="59" style="16" customWidth="1"/>
    <col min="7" max="7" width="30" style="16" customWidth="1"/>
    <col min="8" max="8" width="29.140625" style="16" customWidth="1"/>
    <col min="9" max="10" width="19.28515625" style="16" customWidth="1"/>
    <col min="11" max="11" width="16.5703125" style="16" customWidth="1"/>
    <col min="12" max="12" width="19.7109375" style="16" customWidth="1"/>
    <col min="13" max="13" width="18.28515625" style="16" bestFit="1" customWidth="1"/>
    <col min="14" max="16384" width="11.42578125" style="16"/>
  </cols>
  <sheetData>
    <row r="1" spans="1:13" s="430" customFormat="1" ht="79.5" customHeight="1">
      <c r="A1" s="1493" t="s">
        <v>591</v>
      </c>
      <c r="B1" s="1493"/>
      <c r="C1" s="1493"/>
      <c r="D1" s="1493"/>
      <c r="E1" s="1493"/>
      <c r="F1" s="1493"/>
      <c r="G1" s="1493"/>
      <c r="H1" s="1493"/>
      <c r="I1" s="1493"/>
      <c r="J1" s="1493"/>
      <c r="K1" s="1493"/>
    </row>
    <row r="2" spans="1:13" s="430" customFormat="1" ht="33.75" customHeight="1">
      <c r="A2" s="1495" t="s">
        <v>505</v>
      </c>
      <c r="B2" s="1495"/>
      <c r="C2" s="1495"/>
      <c r="D2" s="1495"/>
      <c r="E2" s="1495"/>
      <c r="F2" s="1495"/>
      <c r="G2" s="1495"/>
      <c r="H2" s="1495"/>
      <c r="I2" s="1495"/>
      <c r="J2" s="1495"/>
      <c r="K2" s="1495"/>
    </row>
    <row r="3" spans="1:13" customFormat="1" ht="18" customHeight="1">
      <c r="A3" s="1494"/>
      <c r="B3" s="1494"/>
      <c r="C3" s="1494"/>
      <c r="D3" s="1494"/>
      <c r="E3" s="1494"/>
      <c r="F3" s="1494"/>
      <c r="G3" s="1494"/>
      <c r="H3" s="1494"/>
      <c r="I3" s="1494"/>
      <c r="J3" s="1494"/>
      <c r="K3" s="1494"/>
      <c r="L3" s="27"/>
      <c r="M3" s="27"/>
    </row>
    <row r="4" spans="1:13" ht="48.75" customHeight="1">
      <c r="A4" s="1047" t="s">
        <v>180</v>
      </c>
      <c r="B4" s="1048" t="s">
        <v>592</v>
      </c>
      <c r="C4" s="1048" t="s">
        <v>593</v>
      </c>
      <c r="D4" s="912" t="s">
        <v>594</v>
      </c>
      <c r="E4" s="914" t="s">
        <v>595</v>
      </c>
      <c r="F4" s="414"/>
      <c r="G4" s="414"/>
      <c r="H4" s="414"/>
      <c r="I4" s="414"/>
      <c r="J4" s="414"/>
      <c r="K4" s="405"/>
    </row>
    <row r="5" spans="1:13" customFormat="1" ht="23.25">
      <c r="A5" s="1049">
        <v>2015</v>
      </c>
      <c r="B5" s="1050">
        <f>+'IV.1.3. Ingr y egr SDSS'!C6</f>
        <v>6922811271.25</v>
      </c>
      <c r="C5" s="1051">
        <f>+'IV.1.3. Ingr y egr SDSS'!I6</f>
        <v>6892825210.3000002</v>
      </c>
      <c r="D5" s="911" t="e">
        <f>+#REF!*1000000</f>
        <v>#REF!</v>
      </c>
      <c r="E5" s="913" t="e">
        <f>+Tabla33[[#This Row],[Aporte Gobierno (Presupuestado)]]/Tabla33[[#This Row],[Columna1]]</f>
        <v>#REF!</v>
      </c>
      <c r="F5" s="8"/>
      <c r="G5" s="8"/>
      <c r="H5" s="8"/>
      <c r="I5" s="8"/>
      <c r="J5" s="8"/>
      <c r="K5" s="29"/>
    </row>
    <row r="6" spans="1:13" customFormat="1" ht="23.25">
      <c r="A6" s="1049">
        <v>2016</v>
      </c>
      <c r="B6" s="1050">
        <f>+'IV.1.3. Ingr y egr SDSS'!C7</f>
        <v>8498167479</v>
      </c>
      <c r="C6" s="1051">
        <f>+'IV.1.3. Ingr y egr SDSS'!I7</f>
        <v>8178603831.1000004</v>
      </c>
      <c r="D6" s="911" t="e">
        <f>+#REF!*1000000</f>
        <v>#REF!</v>
      </c>
      <c r="E6" s="913" t="e">
        <f>+Tabla33[[#This Row],[Aporte Gobierno (Presupuestado)]]/Tabla33[[#This Row],[Columna1]]</f>
        <v>#REF!</v>
      </c>
      <c r="F6" s="8"/>
      <c r="G6" s="8"/>
      <c r="H6" s="8"/>
      <c r="I6" s="8"/>
      <c r="J6" s="8"/>
      <c r="K6" s="29"/>
    </row>
    <row r="7" spans="1:13" customFormat="1" ht="23.25">
      <c r="A7" s="1049">
        <v>2017</v>
      </c>
      <c r="B7" s="1050">
        <f>+'IV.1.3. Ingr y egr SDSS'!C8</f>
        <v>8861365332.7000008</v>
      </c>
      <c r="C7" s="1051">
        <f>+'IV.1.3. Ingr y egr SDSS'!I8</f>
        <v>9002153750.7799988</v>
      </c>
      <c r="D7" s="911" t="e">
        <f>+#REF!*1000000</f>
        <v>#REF!</v>
      </c>
      <c r="E7" s="913" t="e">
        <f>+Tabla33[[#This Row],[Aporte Gobierno (Presupuestado)]]/Tabla33[[#This Row],[Columna1]]</f>
        <v>#REF!</v>
      </c>
      <c r="F7" s="8"/>
      <c r="G7" s="8"/>
      <c r="H7" s="8"/>
      <c r="I7" s="8"/>
      <c r="J7" s="8"/>
      <c r="K7" s="29"/>
    </row>
    <row r="8" spans="1:13" customFormat="1" ht="23.25">
      <c r="A8" s="1049">
        <v>2018</v>
      </c>
      <c r="B8" s="1050">
        <f>+'IV.1.3. Ingr y egr SDSS'!C9</f>
        <v>9303031996.6900005</v>
      </c>
      <c r="C8" s="1051">
        <f>+'IV.1.3. Ingr y egr SDSS'!I9</f>
        <v>9656741344.960001</v>
      </c>
      <c r="D8" s="911" t="e">
        <f>+#REF!*1000000</f>
        <v>#REF!</v>
      </c>
      <c r="E8" s="913" t="e">
        <f>+Tabla33[[#This Row],[Aporte Gobierno (Presupuestado)]]/Tabla33[[#This Row],[Columna1]]</f>
        <v>#REF!</v>
      </c>
      <c r="F8" s="8"/>
      <c r="G8" s="8"/>
      <c r="H8" s="8"/>
      <c r="I8" s="8"/>
      <c r="J8" s="8"/>
      <c r="K8" s="29"/>
    </row>
    <row r="9" spans="1:13" customFormat="1" ht="23.25">
      <c r="A9" s="1049">
        <v>2019</v>
      </c>
      <c r="B9" s="1050">
        <f>+'IV.1.3. Ingr y egr SDSS'!C10</f>
        <v>10073865331.02</v>
      </c>
      <c r="C9" s="1051">
        <f>+'IV.1.3. Ingr y egr SDSS'!I10</f>
        <v>10092459380.139999</v>
      </c>
      <c r="D9" s="911" t="e">
        <f>+#REF!*1000000</f>
        <v>#REF!</v>
      </c>
      <c r="E9" s="913" t="e">
        <f>+Tabla33[[#This Row],[Aporte Gobierno (Presupuestado)]]/Tabla33[[#This Row],[Columna1]]</f>
        <v>#REF!</v>
      </c>
      <c r="F9" s="8"/>
      <c r="G9" s="8"/>
      <c r="H9" s="8"/>
      <c r="I9" s="8"/>
      <c r="J9" s="8"/>
      <c r="K9" s="29"/>
    </row>
    <row r="10" spans="1:13" customFormat="1" ht="23.25">
      <c r="A10" s="1049">
        <v>2020</v>
      </c>
      <c r="B10" s="1051">
        <f>+'IV.1.3. Ingr y egr SDSS'!C11</f>
        <v>10800531998.65</v>
      </c>
      <c r="C10" s="1051">
        <f>+'IV.1.3. Ingr y egr SDSS'!I11</f>
        <v>12108569830.129999</v>
      </c>
      <c r="D10" s="911" t="e">
        <f>+#REF!*1000000</f>
        <v>#REF!</v>
      </c>
      <c r="E10" s="913" t="e">
        <f>+Tabla33[[#This Row],[Aporte Gobierno (Presupuestado)]]/Tabla33[[#This Row],[Columna1]]</f>
        <v>#REF!</v>
      </c>
      <c r="F10" s="8"/>
      <c r="G10" s="8"/>
      <c r="H10" s="8"/>
      <c r="I10" s="8"/>
      <c r="J10" s="8"/>
      <c r="K10" s="29"/>
    </row>
    <row r="11" spans="1:13" customFormat="1" ht="23.25">
      <c r="A11" s="1049">
        <v>2021</v>
      </c>
      <c r="B11" s="1051">
        <f>+'IV.1.3. Ingr y egr SDSS'!C12</f>
        <v>17765576332.630001</v>
      </c>
      <c r="C11" s="1051">
        <v>18026955388.759998</v>
      </c>
      <c r="D11" s="911" t="e">
        <f>+#REF!*1000000</f>
        <v>#REF!</v>
      </c>
      <c r="E11" s="913" t="e">
        <f>+Tabla33[[#This Row],[Aporte Gobierno (Presupuestado)]]/Tabla33[[#This Row],[Columna1]]</f>
        <v>#REF!</v>
      </c>
      <c r="F11" s="8"/>
      <c r="G11" s="8"/>
      <c r="H11" s="8"/>
      <c r="I11" s="8"/>
      <c r="J11" s="8"/>
      <c r="K11" s="29"/>
    </row>
    <row r="12" spans="1:13" customFormat="1" ht="23.25">
      <c r="A12" s="1049">
        <v>2022</v>
      </c>
      <c r="B12" s="1051">
        <f>+'IV.1.3. Ingr y egr SDSS'!C13</f>
        <v>16860531998.969999</v>
      </c>
      <c r="C12" s="1051">
        <v>18618103739.529999</v>
      </c>
      <c r="D12" s="911" t="e">
        <f>+#REF!*1000000</f>
        <v>#REF!</v>
      </c>
      <c r="E12" s="913" t="e">
        <f>+Tabla33[[#This Row],[Aporte Gobierno (Presupuestado)]]/Tabla33[[#This Row],[Columna1]]</f>
        <v>#REF!</v>
      </c>
      <c r="F12" s="8"/>
      <c r="G12" s="8"/>
      <c r="H12" s="8"/>
      <c r="I12" s="8"/>
      <c r="J12" s="8"/>
      <c r="K12" s="29"/>
    </row>
    <row r="13" spans="1:13" customFormat="1" ht="23.25">
      <c r="A13" s="1049">
        <v>2023</v>
      </c>
      <c r="B13" s="1051">
        <f>+'IV.1.3. Ingr y egr SDSS'!C14</f>
        <v>18395222000</v>
      </c>
      <c r="C13" s="1051">
        <f>+'IV.1.3. Ingr y egr SDSS'!I14</f>
        <v>18680602574.010002</v>
      </c>
      <c r="D13" s="911" t="e">
        <f>+#REF!*1000000</f>
        <v>#REF!</v>
      </c>
      <c r="E13" s="913" t="e">
        <f>+Tabla33[[#This Row],[Aporte Gobierno (Presupuestado)]]/Tabla33[[#This Row],[Columna1]]</f>
        <v>#REF!</v>
      </c>
      <c r="F13" s="8"/>
      <c r="G13" s="8"/>
      <c r="H13" s="8"/>
      <c r="I13" s="8"/>
      <c r="J13" s="8"/>
      <c r="K13" s="29"/>
    </row>
    <row r="14" spans="1:13" customFormat="1" ht="23.25">
      <c r="A14" s="1049">
        <v>2024</v>
      </c>
      <c r="B14" s="1050">
        <f>+'IV.1.3. Ingr y egr SDSS'!C15</f>
        <v>18395222000</v>
      </c>
      <c r="C14" s="1051">
        <f>+'IV.1.3. Ingr y egr SDSS'!I15</f>
        <v>18566920747.349998</v>
      </c>
      <c r="D14" s="911" t="e">
        <f>+#REF!*1000000</f>
        <v>#REF!</v>
      </c>
      <c r="E14" s="913" t="e">
        <f>+Tabla33[[#This Row],[Aporte Gobierno (Presupuestado)]]/Tabla33[[#This Row],[Columna1]]</f>
        <v>#REF!</v>
      </c>
      <c r="F14" s="8"/>
      <c r="G14" s="8"/>
      <c r="H14" s="8"/>
      <c r="I14" s="8"/>
      <c r="J14" s="8"/>
      <c r="K14" s="29"/>
    </row>
    <row r="15" spans="1:13" customFormat="1" ht="23.25">
      <c r="A15" s="1049" t="str">
        <f>+'Resumen '!O6</f>
        <v>Feb.2025</v>
      </c>
      <c r="B15" s="1050">
        <f>+'IV.1.3. Ingr y egr SDSS'!C16</f>
        <v>3099203666.6599998</v>
      </c>
      <c r="C15" s="1051">
        <f>+'IV.1.3. Ingr y egr SDSS'!I16</f>
        <v>3075351856.1999998</v>
      </c>
      <c r="D15" s="911" t="e">
        <f>+#REF!*1000000</f>
        <v>#REF!</v>
      </c>
      <c r="E15" s="913" t="e">
        <f>+Tabla33[[#This Row],[Aporte Gobierno (Presupuestado)]]/Tabla33[[#This Row],[Columna1]]</f>
        <v>#REF!</v>
      </c>
      <c r="F15" s="8"/>
      <c r="G15" s="8"/>
      <c r="H15" s="8"/>
      <c r="I15" s="8"/>
      <c r="J15" s="8"/>
    </row>
    <row r="16" spans="1:13" customFormat="1" ht="23.25">
      <c r="A16" s="1052" t="s">
        <v>225</v>
      </c>
      <c r="B16" s="1053">
        <f>SUM(B5:B15)</f>
        <v>128975529407.57001</v>
      </c>
      <c r="C16" s="1053">
        <f>SUM(C5:C15)</f>
        <v>132899287653.25999</v>
      </c>
      <c r="D16" s="911" t="e">
        <f>+#REF!*1000000</f>
        <v>#REF!</v>
      </c>
      <c r="E16" s="915" t="e">
        <f>+Tabla33[[#This Row],[Aporte Gobierno (Presupuestado)]]/Tabla33[[#This Row],[Columna1]]</f>
        <v>#REF!</v>
      </c>
      <c r="F16" s="8"/>
      <c r="G16" s="8"/>
      <c r="H16" s="8"/>
      <c r="I16" s="8"/>
      <c r="J16" s="8"/>
      <c r="K16" s="16"/>
    </row>
    <row r="17" spans="1:11" customFormat="1">
      <c r="A17" s="1025"/>
      <c r="B17" s="83"/>
      <c r="C17" s="83"/>
      <c r="D17" s="8"/>
      <c r="E17" s="40"/>
      <c r="F17" s="8"/>
      <c r="G17" s="8"/>
      <c r="H17" s="8"/>
      <c r="I17" s="8"/>
      <c r="J17" s="8"/>
      <c r="K17" s="8"/>
    </row>
    <row r="18" spans="1:11" customFormat="1">
      <c r="A18" s="1026"/>
      <c r="C18" s="8"/>
      <c r="D18" s="8"/>
      <c r="E18" s="40"/>
      <c r="F18" s="8"/>
      <c r="G18" s="8"/>
      <c r="H18" s="8"/>
      <c r="I18" s="8"/>
      <c r="J18" s="8"/>
      <c r="K18" s="8"/>
    </row>
    <row r="19" spans="1:11" customFormat="1">
      <c r="A19" s="1026"/>
      <c r="C19" s="8"/>
      <c r="D19" s="8"/>
      <c r="E19" s="40"/>
      <c r="F19" s="8"/>
      <c r="G19" s="8"/>
      <c r="H19" s="8"/>
      <c r="I19" s="8"/>
      <c r="J19" s="8"/>
      <c r="K19" s="8"/>
    </row>
    <row r="20" spans="1:11" customFormat="1">
      <c r="A20" s="1026"/>
      <c r="C20" s="8"/>
      <c r="D20" s="8"/>
      <c r="E20" s="40"/>
      <c r="F20" s="8"/>
      <c r="G20" s="8"/>
      <c r="H20" s="8"/>
      <c r="I20" s="8"/>
      <c r="J20" s="8"/>
      <c r="K20" s="8"/>
    </row>
    <row r="21" spans="1:11" customFormat="1">
      <c r="A21" s="1026"/>
      <c r="C21" s="8"/>
      <c r="D21" s="8"/>
      <c r="E21" s="40"/>
      <c r="F21" s="8"/>
      <c r="G21" s="8"/>
      <c r="H21" s="8"/>
      <c r="I21" s="8"/>
      <c r="J21" s="8"/>
      <c r="K21" s="8"/>
    </row>
    <row r="22" spans="1:11" customFormat="1">
      <c r="A22" s="1026"/>
      <c r="C22" s="8"/>
      <c r="D22" s="8"/>
      <c r="E22" s="40"/>
      <c r="F22" s="8"/>
      <c r="G22" s="8"/>
      <c r="H22" s="8"/>
      <c r="I22" s="8"/>
      <c r="J22" s="8"/>
      <c r="K22" s="8"/>
    </row>
    <row r="23" spans="1:11" customFormat="1">
      <c r="A23" s="1026"/>
      <c r="C23" s="8"/>
      <c r="D23" s="8"/>
      <c r="E23" s="40"/>
      <c r="F23" s="8"/>
      <c r="G23" s="8"/>
      <c r="H23" s="8"/>
      <c r="I23" s="8"/>
      <c r="J23" s="8"/>
      <c r="K23" s="8"/>
    </row>
    <row r="24" spans="1:11" customFormat="1">
      <c r="A24" s="1026"/>
      <c r="C24" s="8"/>
      <c r="D24" s="8"/>
      <c r="E24" s="40"/>
      <c r="F24" s="8"/>
      <c r="G24" s="8"/>
      <c r="H24" s="8"/>
      <c r="I24" s="8"/>
      <c r="J24" s="8"/>
      <c r="K24" s="8"/>
    </row>
    <row r="25" spans="1:11" customFormat="1">
      <c r="A25" s="1026"/>
      <c r="C25" s="8"/>
      <c r="D25" s="8"/>
      <c r="E25" s="40"/>
      <c r="F25" s="8"/>
      <c r="G25" s="8"/>
      <c r="H25" s="8"/>
      <c r="I25" s="8"/>
      <c r="J25" s="8"/>
      <c r="K25" s="8"/>
    </row>
    <row r="26" spans="1:11" customFormat="1">
      <c r="A26" s="1026"/>
      <c r="C26" s="8"/>
      <c r="D26" s="8"/>
      <c r="E26" s="40"/>
      <c r="F26" s="8"/>
      <c r="G26" s="8"/>
      <c r="H26" s="8"/>
      <c r="I26" s="8"/>
      <c r="J26" s="8"/>
      <c r="K26" s="8"/>
    </row>
    <row r="27" spans="1:11" customFormat="1">
      <c r="A27" s="1026"/>
      <c r="C27" s="8"/>
      <c r="D27" s="8"/>
      <c r="E27" s="40"/>
      <c r="F27" s="8"/>
      <c r="G27" s="8"/>
      <c r="H27" s="8"/>
      <c r="I27" s="8"/>
      <c r="J27" s="8"/>
      <c r="K27" s="8"/>
    </row>
    <row r="28" spans="1:11" customFormat="1">
      <c r="A28" s="1026"/>
      <c r="C28" s="8"/>
      <c r="D28" s="8"/>
      <c r="E28" s="40"/>
      <c r="F28" s="8"/>
      <c r="G28" s="8"/>
      <c r="H28" s="8"/>
      <c r="I28" s="8"/>
      <c r="J28" s="8"/>
      <c r="K28" s="8"/>
    </row>
    <row r="29" spans="1:11" customFormat="1">
      <c r="A29" s="1026"/>
      <c r="C29" s="8"/>
      <c r="D29" s="8"/>
      <c r="E29" s="40"/>
    </row>
    <row r="30" spans="1:11" customFormat="1">
      <c r="A30" s="1026"/>
      <c r="C30" s="8"/>
      <c r="E30" s="40"/>
    </row>
    <row r="31" spans="1:11" customFormat="1">
      <c r="A31" s="1026"/>
      <c r="E31" s="40"/>
    </row>
    <row r="32" spans="1:11" customFormat="1">
      <c r="A32" s="1026"/>
      <c r="E32" s="40"/>
    </row>
    <row r="33" spans="1:5" customFormat="1">
      <c r="A33" s="1026"/>
      <c r="E33" s="40"/>
    </row>
    <row r="34" spans="1:5" customFormat="1">
      <c r="A34" s="1026"/>
      <c r="E34" s="40"/>
    </row>
    <row r="35" spans="1:5" customFormat="1">
      <c r="A35" s="1026"/>
      <c r="E35" s="40"/>
    </row>
    <row r="36" spans="1:5" customFormat="1">
      <c r="A36" s="1026"/>
      <c r="E36" s="40"/>
    </row>
    <row r="37" spans="1:5" customFormat="1">
      <c r="A37" s="1026"/>
      <c r="E37" s="40"/>
    </row>
    <row r="38" spans="1:5" customFormat="1">
      <c r="A38" s="1026"/>
      <c r="E38" s="40"/>
    </row>
    <row r="39" spans="1:5" customFormat="1">
      <c r="A39" s="1026"/>
      <c r="E39" s="40"/>
    </row>
    <row r="40" spans="1:5" customFormat="1">
      <c r="A40" s="1026"/>
      <c r="E40" s="40"/>
    </row>
    <row r="41" spans="1:5" customFormat="1">
      <c r="A41" s="1026"/>
      <c r="E41" s="40"/>
    </row>
    <row r="42" spans="1:5" customFormat="1">
      <c r="A42" s="1026"/>
      <c r="E42" s="40"/>
    </row>
    <row r="43" spans="1:5" customFormat="1">
      <c r="A43" s="1026"/>
      <c r="E43" s="40"/>
    </row>
    <row r="44" spans="1:5" customFormat="1">
      <c r="A44" s="1026"/>
      <c r="E44" s="40"/>
    </row>
    <row r="45" spans="1:5" customFormat="1">
      <c r="A45" s="1026"/>
      <c r="E45" s="40"/>
    </row>
    <row r="46" spans="1:5">
      <c r="A46" s="1026"/>
      <c r="B46"/>
      <c r="C46"/>
      <c r="D46"/>
    </row>
    <row r="47" spans="1:5">
      <c r="A47" s="1026"/>
      <c r="B47"/>
      <c r="C47"/>
    </row>
  </sheetData>
  <mergeCells count="3">
    <mergeCell ref="A1:K1"/>
    <mergeCell ref="A3:K3"/>
    <mergeCell ref="A2:K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Hoja88">
    <tabColor rgb="FF00B0F0"/>
    <pageSetUpPr fitToPage="1"/>
  </sheetPr>
  <dimension ref="A1:J41"/>
  <sheetViews>
    <sheetView showGridLines="0" view="pageBreakPreview" zoomScale="70" zoomScaleNormal="85" zoomScaleSheetLayoutView="70" workbookViewId="0">
      <selection activeCell="G11" sqref="G11"/>
    </sheetView>
  </sheetViews>
  <sheetFormatPr defaultColWidth="11.42578125" defaultRowHeight="14.25"/>
  <cols>
    <col min="1" max="1" width="19.7109375" style="254" customWidth="1"/>
    <col min="2" max="2" width="32.7109375" style="254" customWidth="1"/>
    <col min="3" max="3" width="19.28515625" style="254" bestFit="1" customWidth="1"/>
    <col min="4" max="4" width="22" style="254" bestFit="1" customWidth="1"/>
    <col min="5" max="8" width="22" style="254" customWidth="1"/>
    <col min="9" max="9" width="27" style="254" customWidth="1"/>
    <col min="10" max="10" width="24.28515625" style="254" customWidth="1"/>
    <col min="11" max="11" width="16.28515625" style="254" customWidth="1"/>
    <col min="12" max="16384" width="11.42578125" style="254"/>
  </cols>
  <sheetData>
    <row r="1" spans="1:10" s="431" customFormat="1" ht="64.5" customHeight="1">
      <c r="A1" s="1426" t="s">
        <v>596</v>
      </c>
      <c r="B1" s="1426"/>
      <c r="C1" s="1426"/>
      <c r="D1" s="1426"/>
      <c r="E1" s="1426"/>
      <c r="F1" s="1426"/>
      <c r="G1" s="1426"/>
      <c r="H1" s="1426"/>
      <c r="I1" s="1426"/>
      <c r="J1" s="1426"/>
    </row>
    <row r="2" spans="1:10" s="431" customFormat="1" ht="23.25">
      <c r="A2" s="1496" t="s">
        <v>505</v>
      </c>
      <c r="B2" s="1496"/>
      <c r="C2" s="1496"/>
      <c r="D2" s="1496"/>
      <c r="E2" s="1496"/>
      <c r="F2" s="1496"/>
      <c r="G2" s="1496"/>
      <c r="H2" s="1496"/>
      <c r="I2" s="1496"/>
      <c r="J2" s="1496"/>
    </row>
    <row r="3" spans="1:10" ht="8.25" customHeight="1"/>
    <row r="4" spans="1:10" ht="21" customHeight="1">
      <c r="A4" s="472" t="s">
        <v>341</v>
      </c>
      <c r="B4" s="473" t="s">
        <v>597</v>
      </c>
      <c r="C4" s="310"/>
    </row>
    <row r="5" spans="1:10" ht="18">
      <c r="A5" s="587" t="s">
        <v>241</v>
      </c>
      <c r="B5" s="982">
        <f>+'IV.1.3. Ingr y egr SDSS'!J6</f>
        <v>335652778.95999998</v>
      </c>
      <c r="C5" s="310"/>
    </row>
    <row r="6" spans="1:10" ht="18">
      <c r="A6" s="587" t="s">
        <v>242</v>
      </c>
      <c r="B6" s="982">
        <f>+'IV.1.3. Ingr y egr SDSS'!J7</f>
        <v>328531909.15999991</v>
      </c>
      <c r="C6" s="310"/>
    </row>
    <row r="7" spans="1:10" ht="18">
      <c r="A7" s="587" t="s">
        <v>243</v>
      </c>
      <c r="B7" s="982">
        <f>+'IV.1.3. Ingr y egr SDSS'!J8</f>
        <v>558973905.84000003</v>
      </c>
      <c r="C7" s="310"/>
    </row>
    <row r="8" spans="1:10" ht="18">
      <c r="A8" s="587" t="s">
        <v>244</v>
      </c>
      <c r="B8" s="982">
        <f>+'IV.1.3. Ingr y egr SDSS'!J9</f>
        <v>758411882.95999992</v>
      </c>
      <c r="C8" s="310"/>
    </row>
    <row r="9" spans="1:10" ht="18">
      <c r="A9" s="587" t="s">
        <v>245</v>
      </c>
      <c r="B9" s="982">
        <f>+'IV.1.3. Ingr y egr SDSS'!J10</f>
        <v>973800800.96999991</v>
      </c>
      <c r="C9" s="310"/>
    </row>
    <row r="10" spans="1:10" ht="18">
      <c r="A10" s="588">
        <v>2020</v>
      </c>
      <c r="B10" s="982">
        <f>+'IV.1.3. Ingr y egr SDSS'!J11</f>
        <v>970014744.09000003</v>
      </c>
      <c r="C10" s="310"/>
    </row>
    <row r="11" spans="1:10" ht="18">
      <c r="A11" s="588">
        <v>2021</v>
      </c>
      <c r="B11" s="982">
        <f>+'IV.1.3. Ingr y egr SDSS'!J12</f>
        <v>854040296.11999989</v>
      </c>
      <c r="C11" s="310"/>
    </row>
    <row r="12" spans="1:10" ht="18">
      <c r="A12" s="588">
        <v>2022</v>
      </c>
      <c r="B12" s="982">
        <f>+'IV.1.3. Ingr y egr SDSS'!J13</f>
        <v>1581951303.1199999</v>
      </c>
      <c r="C12" s="310"/>
    </row>
    <row r="13" spans="1:10" ht="18">
      <c r="A13" s="588">
        <v>2023</v>
      </c>
      <c r="B13" s="982">
        <f>+'IV.1.3. Ingr y egr SDSS'!J14</f>
        <v>1744042776.5300002</v>
      </c>
      <c r="C13" s="310"/>
    </row>
    <row r="14" spans="1:10" ht="18">
      <c r="A14" s="588">
        <v>2024</v>
      </c>
      <c r="B14" s="982">
        <v>2068231616.74</v>
      </c>
      <c r="C14" s="310"/>
    </row>
    <row r="15" spans="1:10" ht="18">
      <c r="A15" s="588" t="str">
        <f>+'IV.2.9.Aport. GOB. y Pagos RS'!A15</f>
        <v>Feb.2025</v>
      </c>
      <c r="B15" s="982">
        <f>+'IV.1.3. Ingr y egr SDSS'!J16</f>
        <v>520974902.48000002</v>
      </c>
      <c r="C15" s="310"/>
    </row>
    <row r="16" spans="1:10" ht="18">
      <c r="A16" s="476" t="s">
        <v>225</v>
      </c>
      <c r="B16" s="983">
        <f>SUM(B5:B15)</f>
        <v>10694626916.969999</v>
      </c>
    </row>
    <row r="38" ht="33" customHeight="1"/>
    <row r="39" ht="39" customHeight="1"/>
    <row r="40" ht="39" customHeight="1"/>
    <row r="41" ht="39" customHeight="1"/>
  </sheetData>
  <mergeCells count="2">
    <mergeCell ref="A1:J1"/>
    <mergeCell ref="A2:J2"/>
  </mergeCells>
  <pageMargins left="0.70866141732283472" right="0.70866141732283472" top="0.74803149606299213" bottom="0.74803149606299213" header="0.31496062992125984" footer="0.31496062992125984"/>
  <pageSetup scale="52" orientation="landscape" r:id="rId1"/>
  <drawing r:id="rId2"/>
  <tableParts count="1">
    <tablePart r:id="rId3"/>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Hoja90">
    <tabColor theme="8" tint="-0.249977111117893"/>
    <pageSetUpPr fitToPage="1"/>
  </sheetPr>
  <dimension ref="A4:L53"/>
  <sheetViews>
    <sheetView showGridLines="0" view="pageBreakPreview" topLeftCell="A32" zoomScale="40" zoomScaleNormal="100" zoomScaleSheetLayoutView="40" workbookViewId="0">
      <selection activeCell="I60" sqref="I60"/>
    </sheetView>
  </sheetViews>
  <sheetFormatPr defaultColWidth="11.42578125" defaultRowHeight="14.25"/>
  <cols>
    <col min="1" max="2" width="11.42578125" style="254"/>
    <col min="3" max="3" width="18.85546875" style="254" customWidth="1"/>
    <col min="4" max="4" width="11.42578125" style="254"/>
    <col min="5" max="6" width="21.140625" style="254" customWidth="1"/>
    <col min="7" max="7" width="29" style="254" customWidth="1"/>
    <col min="8" max="9" width="55.28515625" style="254" customWidth="1"/>
    <col min="10" max="10" width="45.28515625" style="254" customWidth="1"/>
    <col min="11" max="11" width="68.140625" style="254" customWidth="1"/>
    <col min="12" max="12" width="11" style="254" customWidth="1"/>
    <col min="13" max="16384" width="11.42578125" style="254"/>
  </cols>
  <sheetData>
    <row r="4" spans="1:11" ht="44.25" customHeight="1"/>
    <row r="5" spans="1:11" ht="36.75" customHeight="1"/>
    <row r="6" spans="1:11" ht="41.25" customHeight="1">
      <c r="A6" s="1497" t="s">
        <v>598</v>
      </c>
      <c r="B6" s="1498"/>
      <c r="C6" s="1498"/>
      <c r="D6" s="1498"/>
      <c r="E6" s="1498"/>
      <c r="F6" s="1498"/>
      <c r="G6" s="1498"/>
      <c r="H6" s="1498"/>
      <c r="I6" s="1498"/>
      <c r="J6" s="1498"/>
      <c r="K6" s="1498"/>
    </row>
    <row r="7" spans="1:11">
      <c r="A7" s="1498"/>
      <c r="B7" s="1498"/>
      <c r="C7" s="1498"/>
      <c r="D7" s="1498"/>
      <c r="E7" s="1498"/>
      <c r="F7" s="1498"/>
      <c r="G7" s="1498"/>
      <c r="H7" s="1498"/>
      <c r="I7" s="1498"/>
      <c r="J7" s="1498"/>
      <c r="K7" s="1498"/>
    </row>
    <row r="8" spans="1:11">
      <c r="A8" s="1498"/>
      <c r="B8" s="1498"/>
      <c r="C8" s="1498"/>
      <c r="D8" s="1498"/>
      <c r="E8" s="1498"/>
      <c r="F8" s="1498"/>
      <c r="G8" s="1498"/>
      <c r="H8" s="1498"/>
      <c r="I8" s="1498"/>
      <c r="J8" s="1498"/>
      <c r="K8" s="1498"/>
    </row>
    <row r="9" spans="1:11">
      <c r="A9" s="1498"/>
      <c r="B9" s="1498"/>
      <c r="C9" s="1498"/>
      <c r="D9" s="1498"/>
      <c r="E9" s="1498"/>
      <c r="F9" s="1498"/>
      <c r="G9" s="1498"/>
      <c r="H9" s="1498"/>
      <c r="I9" s="1498"/>
      <c r="J9" s="1498"/>
      <c r="K9" s="1498"/>
    </row>
    <row r="10" spans="1:11">
      <c r="A10" s="1498"/>
      <c r="B10" s="1498"/>
      <c r="C10" s="1498"/>
      <c r="D10" s="1498"/>
      <c r="E10" s="1498"/>
      <c r="F10" s="1498"/>
      <c r="G10" s="1498"/>
      <c r="H10" s="1498"/>
      <c r="I10" s="1498"/>
      <c r="J10" s="1498"/>
      <c r="K10" s="1498"/>
    </row>
    <row r="11" spans="1:11">
      <c r="A11" s="1498"/>
      <c r="B11" s="1498"/>
      <c r="C11" s="1498"/>
      <c r="D11" s="1498"/>
      <c r="E11" s="1498"/>
      <c r="F11" s="1498"/>
      <c r="G11" s="1498"/>
      <c r="H11" s="1498"/>
      <c r="I11" s="1498"/>
      <c r="J11" s="1498"/>
      <c r="K11" s="1498"/>
    </row>
    <row r="12" spans="1:11">
      <c r="A12" s="1498"/>
      <c r="B12" s="1498"/>
      <c r="C12" s="1498"/>
      <c r="D12" s="1498"/>
      <c r="E12" s="1498"/>
      <c r="F12" s="1498"/>
      <c r="G12" s="1498"/>
      <c r="H12" s="1498"/>
      <c r="I12" s="1498"/>
      <c r="J12" s="1498"/>
      <c r="K12" s="1498"/>
    </row>
    <row r="13" spans="1:11">
      <c r="A13" s="1498"/>
      <c r="B13" s="1498"/>
      <c r="C13" s="1498"/>
      <c r="D13" s="1498"/>
      <c r="E13" s="1498"/>
      <c r="F13" s="1498"/>
      <c r="G13" s="1498"/>
      <c r="H13" s="1498"/>
      <c r="I13" s="1498"/>
      <c r="J13" s="1498"/>
      <c r="K13" s="1498"/>
    </row>
    <row r="14" spans="1:11">
      <c r="A14" s="1498"/>
      <c r="B14" s="1498"/>
      <c r="C14" s="1498"/>
      <c r="D14" s="1498"/>
      <c r="E14" s="1498"/>
      <c r="F14" s="1498"/>
      <c r="G14" s="1498"/>
      <c r="H14" s="1498"/>
      <c r="I14" s="1498"/>
      <c r="J14" s="1498"/>
      <c r="K14" s="1498"/>
    </row>
    <row r="15" spans="1:11">
      <c r="A15" s="1498"/>
      <c r="B15" s="1498"/>
      <c r="C15" s="1498"/>
      <c r="D15" s="1498"/>
      <c r="E15" s="1498"/>
      <c r="F15" s="1498"/>
      <c r="G15" s="1498"/>
      <c r="H15" s="1498"/>
      <c r="I15" s="1498"/>
      <c r="J15" s="1498"/>
      <c r="K15" s="1498"/>
    </row>
    <row r="16" spans="1:11">
      <c r="A16" s="1498"/>
      <c r="B16" s="1498"/>
      <c r="C16" s="1498"/>
      <c r="D16" s="1498"/>
      <c r="E16" s="1498"/>
      <c r="F16" s="1498"/>
      <c r="G16" s="1498"/>
      <c r="H16" s="1498"/>
      <c r="I16" s="1498"/>
      <c r="J16" s="1498"/>
      <c r="K16" s="1498"/>
    </row>
    <row r="17" spans="1:12">
      <c r="A17" s="1498"/>
      <c r="B17" s="1498"/>
      <c r="C17" s="1498"/>
      <c r="D17" s="1498"/>
      <c r="E17" s="1498"/>
      <c r="F17" s="1498"/>
      <c r="G17" s="1498"/>
      <c r="H17" s="1498"/>
      <c r="I17" s="1498"/>
      <c r="J17" s="1498"/>
      <c r="K17" s="1498"/>
    </row>
    <row r="18" spans="1:12">
      <c r="A18" s="1498"/>
      <c r="B18" s="1498"/>
      <c r="C18" s="1498"/>
      <c r="D18" s="1498"/>
      <c r="E18" s="1498"/>
      <c r="F18" s="1498"/>
      <c r="G18" s="1498"/>
      <c r="H18" s="1498"/>
      <c r="I18" s="1498"/>
      <c r="J18" s="1498"/>
      <c r="K18" s="1498"/>
    </row>
    <row r="19" spans="1:12">
      <c r="A19" s="1498"/>
      <c r="B19" s="1498"/>
      <c r="C19" s="1498"/>
      <c r="D19" s="1498"/>
      <c r="E19" s="1498"/>
      <c r="F19" s="1498"/>
      <c r="G19" s="1498"/>
      <c r="H19" s="1498"/>
      <c r="I19" s="1498"/>
      <c r="J19" s="1498"/>
      <c r="K19" s="1498"/>
    </row>
    <row r="20" spans="1:12">
      <c r="A20" s="1498"/>
      <c r="B20" s="1498"/>
      <c r="C20" s="1498"/>
      <c r="D20" s="1498"/>
      <c r="E20" s="1498"/>
      <c r="F20" s="1498"/>
      <c r="G20" s="1498"/>
      <c r="H20" s="1498"/>
      <c r="I20" s="1498"/>
      <c r="J20" s="1498"/>
      <c r="K20" s="1498"/>
    </row>
    <row r="21" spans="1:12">
      <c r="A21" s="1498"/>
      <c r="B21" s="1498"/>
      <c r="C21" s="1498"/>
      <c r="D21" s="1498"/>
      <c r="E21" s="1498"/>
      <c r="F21" s="1498"/>
      <c r="G21" s="1498"/>
      <c r="H21" s="1498"/>
      <c r="I21" s="1498"/>
      <c r="J21" s="1498"/>
      <c r="K21" s="1498"/>
    </row>
    <row r="22" spans="1:12">
      <c r="A22" s="1498"/>
      <c r="B22" s="1498"/>
      <c r="C22" s="1498"/>
      <c r="D22" s="1498"/>
      <c r="E22" s="1498"/>
      <c r="F22" s="1498"/>
      <c r="G22" s="1498"/>
      <c r="H22" s="1498"/>
      <c r="I22" s="1498"/>
      <c r="J22" s="1498"/>
      <c r="K22" s="1498"/>
    </row>
    <row r="23" spans="1:12">
      <c r="A23" s="1498"/>
      <c r="B23" s="1498"/>
      <c r="C23" s="1498"/>
      <c r="D23" s="1498"/>
      <c r="E23" s="1498"/>
      <c r="F23" s="1498"/>
      <c r="G23" s="1498"/>
      <c r="H23" s="1498"/>
      <c r="I23" s="1498"/>
      <c r="J23" s="1498"/>
      <c r="K23" s="1498"/>
    </row>
    <row r="24" spans="1:12">
      <c r="A24" s="1498"/>
      <c r="B24" s="1498"/>
      <c r="C24" s="1498"/>
      <c r="D24" s="1498"/>
      <c r="E24" s="1498"/>
      <c r="F24" s="1498"/>
      <c r="G24" s="1498"/>
      <c r="H24" s="1498"/>
      <c r="I24" s="1498"/>
      <c r="J24" s="1498"/>
      <c r="K24" s="1498"/>
    </row>
    <row r="25" spans="1:12" ht="23.25">
      <c r="A25" s="1498"/>
      <c r="B25" s="1498"/>
      <c r="C25" s="1498"/>
      <c r="D25" s="1498"/>
      <c r="E25" s="1498"/>
      <c r="F25" s="1498"/>
      <c r="G25" s="1498"/>
      <c r="H25" s="1498"/>
      <c r="I25" s="1498"/>
      <c r="J25" s="1498"/>
      <c r="K25" s="1498"/>
      <c r="L25" s="995"/>
    </row>
    <row r="26" spans="1:12" ht="24" customHeight="1">
      <c r="A26" s="1498"/>
      <c r="B26" s="1498"/>
      <c r="C26" s="1498"/>
      <c r="D26" s="1498"/>
      <c r="E26" s="1498"/>
      <c r="F26" s="1498"/>
      <c r="G26" s="1498"/>
      <c r="H26" s="1498"/>
      <c r="I26" s="1498"/>
      <c r="J26" s="1498"/>
      <c r="K26" s="1498"/>
    </row>
    <row r="27" spans="1:12">
      <c r="A27" s="1498"/>
      <c r="B27" s="1498"/>
      <c r="C27" s="1498"/>
      <c r="D27" s="1498"/>
      <c r="E27" s="1498"/>
      <c r="F27" s="1498"/>
      <c r="G27" s="1498"/>
      <c r="H27" s="1498"/>
      <c r="I27" s="1498"/>
      <c r="J27" s="1498"/>
      <c r="K27" s="1498"/>
    </row>
    <row r="28" spans="1:12">
      <c r="A28" s="1498"/>
      <c r="B28" s="1498"/>
      <c r="C28" s="1498"/>
      <c r="D28" s="1498"/>
      <c r="E28" s="1498"/>
      <c r="F28" s="1498"/>
      <c r="G28" s="1498"/>
      <c r="H28" s="1498"/>
      <c r="I28" s="1498"/>
      <c r="J28" s="1498"/>
      <c r="K28" s="1498"/>
    </row>
    <row r="29" spans="1:12">
      <c r="A29" s="1498"/>
      <c r="B29" s="1498"/>
      <c r="C29" s="1498"/>
      <c r="D29" s="1498"/>
      <c r="E29" s="1498"/>
      <c r="F29" s="1498"/>
      <c r="G29" s="1498"/>
      <c r="H29" s="1498"/>
      <c r="I29" s="1498"/>
      <c r="J29" s="1498"/>
      <c r="K29" s="1498"/>
    </row>
    <row r="30" spans="1:12">
      <c r="A30" s="1498"/>
      <c r="B30" s="1498"/>
      <c r="C30" s="1498"/>
      <c r="D30" s="1498"/>
      <c r="E30" s="1498"/>
      <c r="F30" s="1498"/>
      <c r="G30" s="1498"/>
      <c r="H30" s="1498"/>
      <c r="I30" s="1498"/>
      <c r="J30" s="1498"/>
      <c r="K30" s="1498"/>
    </row>
    <row r="31" spans="1:12" ht="48" customHeight="1">
      <c r="A31" s="1498"/>
      <c r="B31" s="1498"/>
      <c r="C31" s="1498"/>
      <c r="D31" s="1498"/>
      <c r="E31" s="1498"/>
      <c r="F31" s="1498"/>
      <c r="G31" s="1498"/>
      <c r="H31" s="1498"/>
      <c r="I31" s="1498"/>
      <c r="J31" s="1498"/>
      <c r="K31" s="1498"/>
    </row>
    <row r="32" spans="1:12" ht="48" customHeight="1">
      <c r="A32" s="1498"/>
      <c r="B32" s="1498"/>
      <c r="C32" s="1498"/>
      <c r="D32" s="1498"/>
      <c r="E32" s="1498"/>
      <c r="F32" s="1498"/>
      <c r="G32" s="1498"/>
      <c r="H32" s="1498"/>
      <c r="I32" s="1498"/>
      <c r="J32" s="1498"/>
      <c r="K32" s="1498"/>
    </row>
    <row r="33" spans="1:12" ht="48" customHeight="1">
      <c r="A33" s="1498"/>
      <c r="B33" s="1498"/>
      <c r="C33" s="1498"/>
      <c r="D33" s="1498"/>
      <c r="E33" s="1498"/>
      <c r="F33" s="1498"/>
      <c r="G33" s="1498"/>
      <c r="H33" s="1498"/>
      <c r="I33" s="1498"/>
      <c r="J33" s="1498"/>
      <c r="K33" s="1498"/>
    </row>
    <row r="34" spans="1:12">
      <c r="A34" s="1498"/>
      <c r="B34" s="1498"/>
      <c r="C34" s="1498"/>
      <c r="D34" s="1498"/>
      <c r="E34" s="1498"/>
      <c r="F34" s="1498"/>
      <c r="G34" s="1498"/>
      <c r="H34" s="1498"/>
      <c r="I34" s="1498"/>
      <c r="J34" s="1498"/>
      <c r="K34" s="1498"/>
    </row>
    <row r="35" spans="1:12">
      <c r="A35" s="1498"/>
      <c r="B35" s="1498"/>
      <c r="C35" s="1498"/>
      <c r="D35" s="1498"/>
      <c r="E35" s="1498"/>
      <c r="F35" s="1498"/>
      <c r="G35" s="1498"/>
      <c r="H35" s="1498"/>
      <c r="I35" s="1498"/>
      <c r="J35" s="1498"/>
      <c r="K35" s="1498"/>
    </row>
    <row r="36" spans="1:12">
      <c r="A36" s="1498"/>
      <c r="B36" s="1498"/>
      <c r="C36" s="1498"/>
      <c r="D36" s="1498"/>
      <c r="E36" s="1498"/>
      <c r="F36" s="1498"/>
      <c r="G36" s="1498"/>
      <c r="H36" s="1498"/>
      <c r="I36" s="1498"/>
      <c r="J36" s="1498"/>
      <c r="K36" s="1498"/>
    </row>
    <row r="37" spans="1:12">
      <c r="A37" s="1498"/>
      <c r="B37" s="1498"/>
      <c r="C37" s="1498"/>
      <c r="D37" s="1498"/>
      <c r="E37" s="1498"/>
      <c r="F37" s="1498"/>
      <c r="G37" s="1498"/>
      <c r="H37" s="1498"/>
      <c r="I37" s="1498"/>
      <c r="J37" s="1498"/>
      <c r="K37" s="1498"/>
    </row>
    <row r="38" spans="1:12">
      <c r="A38" s="1498"/>
      <c r="B38" s="1498"/>
      <c r="C38" s="1498"/>
      <c r="D38" s="1498"/>
      <c r="E38" s="1498"/>
      <c r="F38" s="1498"/>
      <c r="G38" s="1498"/>
      <c r="H38" s="1498"/>
      <c r="I38" s="1498"/>
      <c r="J38" s="1498"/>
      <c r="K38" s="1498"/>
    </row>
    <row r="39" spans="1:12" ht="18">
      <c r="A39" s="1498"/>
      <c r="B39" s="1498"/>
      <c r="C39" s="1498"/>
      <c r="D39" s="1498"/>
      <c r="E39" s="1498"/>
      <c r="F39" s="1498"/>
      <c r="G39" s="1498"/>
      <c r="H39" s="1498"/>
      <c r="I39" s="1498"/>
      <c r="J39" s="1498"/>
      <c r="K39" s="1498"/>
      <c r="L39" s="393"/>
    </row>
    <row r="40" spans="1:12" ht="18">
      <c r="A40" s="1498"/>
      <c r="B40" s="1498"/>
      <c r="C40" s="1498"/>
      <c r="D40" s="1498"/>
      <c r="E40" s="1498"/>
      <c r="F40" s="1498"/>
      <c r="G40" s="1498"/>
      <c r="H40" s="1498"/>
      <c r="I40" s="1498"/>
      <c r="J40" s="1498"/>
      <c r="K40" s="1498"/>
      <c r="L40" s="393"/>
    </row>
    <row r="41" spans="1:12" ht="18">
      <c r="A41" s="1498"/>
      <c r="B41" s="1498"/>
      <c r="C41" s="1498"/>
      <c r="D41" s="1498"/>
      <c r="E41" s="1498"/>
      <c r="F41" s="1498"/>
      <c r="G41" s="1498"/>
      <c r="H41" s="1498"/>
      <c r="I41" s="1498"/>
      <c r="J41" s="1498"/>
      <c r="K41" s="1498"/>
      <c r="L41" s="393"/>
    </row>
    <row r="42" spans="1:12" ht="18">
      <c r="A42" s="1498"/>
      <c r="B42" s="1498"/>
      <c r="C42" s="1498"/>
      <c r="D42" s="1498"/>
      <c r="E42" s="1498"/>
      <c r="F42" s="1498"/>
      <c r="G42" s="1498"/>
      <c r="H42" s="1498"/>
      <c r="I42" s="1498"/>
      <c r="J42" s="1498"/>
      <c r="K42" s="1498"/>
      <c r="L42" s="393"/>
    </row>
    <row r="43" spans="1:12" ht="18">
      <c r="A43" s="1498"/>
      <c r="B43" s="1498"/>
      <c r="C43" s="1498"/>
      <c r="D43" s="1498"/>
      <c r="E43" s="1498"/>
      <c r="F43" s="1498"/>
      <c r="G43" s="1498"/>
      <c r="H43" s="1498"/>
      <c r="I43" s="1498"/>
      <c r="J43" s="1498"/>
      <c r="K43" s="1498"/>
      <c r="L43" s="394"/>
    </row>
    <row r="44" spans="1:12" ht="18">
      <c r="A44" s="1498"/>
      <c r="B44" s="1498"/>
      <c r="C44" s="1498"/>
      <c r="D44" s="1498"/>
      <c r="E44" s="1498"/>
      <c r="F44" s="1498"/>
      <c r="G44" s="1498"/>
      <c r="H44" s="1498"/>
      <c r="I44" s="1498"/>
      <c r="J44" s="1498"/>
      <c r="K44" s="1498"/>
      <c r="L44" s="394"/>
    </row>
    <row r="45" spans="1:12" ht="18">
      <c r="A45" s="1498"/>
      <c r="B45" s="1498"/>
      <c r="C45" s="1498"/>
      <c r="D45" s="1498"/>
      <c r="E45" s="1498"/>
      <c r="F45" s="1498"/>
      <c r="G45" s="1498"/>
      <c r="H45" s="1498"/>
      <c r="I45" s="1498"/>
      <c r="J45" s="1498"/>
      <c r="K45" s="1498"/>
      <c r="L45" s="394"/>
    </row>
    <row r="46" spans="1:12" ht="18">
      <c r="A46" s="1498"/>
      <c r="B46" s="1498"/>
      <c r="C46" s="1498"/>
      <c r="D46" s="1498"/>
      <c r="E46" s="1498"/>
      <c r="F46" s="1498"/>
      <c r="G46" s="1498"/>
      <c r="H46" s="1498"/>
      <c r="I46" s="1498"/>
      <c r="J46" s="1498"/>
      <c r="K46" s="1498"/>
      <c r="L46" s="395"/>
    </row>
    <row r="47" spans="1:12" ht="36" customHeight="1">
      <c r="A47" s="1498"/>
      <c r="B47" s="1498"/>
      <c r="C47" s="1498"/>
      <c r="D47" s="1498"/>
      <c r="E47" s="1498"/>
      <c r="F47" s="1498"/>
      <c r="G47" s="1498"/>
      <c r="H47" s="1498"/>
      <c r="I47" s="1498"/>
      <c r="J47" s="1498"/>
      <c r="K47" s="1498"/>
      <c r="L47" s="396"/>
    </row>
    <row r="48" spans="1:12" ht="36" customHeight="1">
      <c r="A48" s="1498"/>
      <c r="B48" s="1498"/>
      <c r="C48" s="1498"/>
      <c r="D48" s="1498"/>
      <c r="E48" s="1498"/>
      <c r="F48" s="1498"/>
      <c r="G48" s="1498"/>
      <c r="H48" s="1498"/>
      <c r="I48" s="1498"/>
      <c r="J48" s="1498"/>
      <c r="K48" s="1498"/>
      <c r="L48" s="315"/>
    </row>
    <row r="49" spans="1:11" ht="36" customHeight="1">
      <c r="A49" s="1498"/>
      <c r="B49" s="1498"/>
      <c r="C49" s="1498"/>
      <c r="D49" s="1498"/>
      <c r="E49" s="1498"/>
      <c r="F49" s="1498"/>
      <c r="G49" s="1498"/>
      <c r="H49" s="1498"/>
      <c r="I49" s="1498"/>
      <c r="J49" s="1498"/>
      <c r="K49" s="1498"/>
    </row>
    <row r="50" spans="1:11" ht="36" customHeight="1">
      <c r="A50" s="1498"/>
      <c r="B50" s="1498"/>
      <c r="C50" s="1498"/>
      <c r="D50" s="1498"/>
      <c r="E50" s="1498"/>
      <c r="F50" s="1498"/>
      <c r="G50" s="1498"/>
      <c r="H50" s="1498"/>
      <c r="I50" s="1498"/>
      <c r="J50" s="1498"/>
      <c r="K50" s="1498"/>
    </row>
    <row r="51" spans="1:11" ht="36" customHeight="1">
      <c r="A51" s="1498"/>
      <c r="B51" s="1498"/>
      <c r="C51" s="1498"/>
      <c r="D51" s="1498"/>
      <c r="E51" s="1498"/>
      <c r="F51" s="1498"/>
      <c r="G51" s="1498"/>
      <c r="H51" s="1498"/>
      <c r="I51" s="1498"/>
      <c r="J51" s="1498"/>
      <c r="K51" s="1498"/>
    </row>
    <row r="52" spans="1:11" ht="36" customHeight="1">
      <c r="A52" s="1498"/>
      <c r="B52" s="1498"/>
      <c r="C52" s="1498"/>
      <c r="D52" s="1498"/>
      <c r="E52" s="1498"/>
      <c r="F52" s="1498"/>
      <c r="G52" s="1498"/>
      <c r="H52" s="1498"/>
      <c r="I52" s="1498"/>
      <c r="J52" s="1498"/>
      <c r="K52" s="1498"/>
    </row>
    <row r="53" spans="1:11" ht="20.25" customHeight="1"/>
  </sheetData>
  <mergeCells count="1">
    <mergeCell ref="A6:K52"/>
  </mergeCells>
  <pageMargins left="0.70866141732283472" right="0.70866141732283472" top="0.74803149606299213" bottom="0.74803149606299213" header="0.31496062992125984" footer="0.31496062992125984"/>
  <pageSetup scale="35" orientation="landscape"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Hoja91">
    <tabColor theme="8" tint="-0.249977111117893"/>
    <pageSetUpPr fitToPage="1"/>
  </sheetPr>
  <dimension ref="A1:I42"/>
  <sheetViews>
    <sheetView showGridLines="0" view="pageBreakPreview" zoomScale="55" zoomScaleNormal="85" zoomScaleSheetLayoutView="55" workbookViewId="0">
      <selection activeCell="G12" sqref="G12"/>
    </sheetView>
  </sheetViews>
  <sheetFormatPr defaultColWidth="11.42578125" defaultRowHeight="15"/>
  <cols>
    <col min="1" max="1" width="32.5703125" customWidth="1"/>
    <col min="2" max="2" width="45.85546875" customWidth="1"/>
    <col min="3" max="3" width="34.42578125" customWidth="1"/>
    <col min="4" max="4" width="26.85546875" bestFit="1" customWidth="1"/>
    <col min="5" max="5" width="22" bestFit="1" customWidth="1"/>
    <col min="6" max="6" width="28.85546875" customWidth="1"/>
    <col min="7" max="7" width="29.7109375" bestFit="1" customWidth="1"/>
    <col min="8" max="8" width="25.85546875" customWidth="1"/>
    <col min="9" max="9" width="31.5703125" customWidth="1"/>
  </cols>
  <sheetData>
    <row r="1" spans="1:9" s="430" customFormat="1" ht="84.75" customHeight="1">
      <c r="A1" s="1499" t="s">
        <v>599</v>
      </c>
      <c r="B1" s="1499"/>
      <c r="C1" s="1499"/>
      <c r="D1" s="1499"/>
      <c r="E1" s="1499"/>
      <c r="F1" s="1499"/>
      <c r="G1" s="1499"/>
      <c r="H1" s="1499"/>
      <c r="I1" s="1499"/>
    </row>
    <row r="2" spans="1:9" s="430" customFormat="1" ht="43.5" customHeight="1">
      <c r="A2" s="1495" t="s">
        <v>505</v>
      </c>
      <c r="B2" s="1495"/>
      <c r="C2" s="1495"/>
      <c r="D2" s="1495"/>
      <c r="E2" s="1495"/>
      <c r="F2" s="1495"/>
      <c r="G2" s="1495"/>
      <c r="H2" s="1495"/>
      <c r="I2" s="1495"/>
    </row>
    <row r="3" spans="1:9" ht="17.25" customHeight="1"/>
    <row r="4" spans="1:9" s="405" customFormat="1" ht="27.75" customHeight="1">
      <c r="A4" s="484" t="s">
        <v>341</v>
      </c>
      <c r="B4" s="486" t="s">
        <v>600</v>
      </c>
      <c r="C4" s="415"/>
    </row>
    <row r="5" spans="1:9" s="78" customFormat="1" ht="27.75">
      <c r="A5" s="487" t="s">
        <v>241</v>
      </c>
      <c r="B5" s="488">
        <v>38018208331.940002</v>
      </c>
      <c r="C5" s="124"/>
    </row>
    <row r="6" spans="1:9" s="78" customFormat="1" ht="27.75">
      <c r="A6" s="487" t="s">
        <v>242</v>
      </c>
      <c r="B6" s="488">
        <v>42519520570.940002</v>
      </c>
      <c r="C6" s="124"/>
    </row>
    <row r="7" spans="1:9" s="78" customFormat="1" ht="27.75">
      <c r="A7" s="487" t="s">
        <v>243</v>
      </c>
      <c r="B7" s="863">
        <v>47463118892.330002</v>
      </c>
      <c r="C7" s="124"/>
      <c r="D7" s="123"/>
    </row>
    <row r="8" spans="1:9" s="78" customFormat="1" ht="27.75">
      <c r="A8" s="487" t="s">
        <v>244</v>
      </c>
      <c r="B8" s="863">
        <v>53637242684.989998</v>
      </c>
      <c r="C8" s="124"/>
      <c r="D8" s="123"/>
    </row>
    <row r="9" spans="1:9" s="78" customFormat="1" ht="27.75">
      <c r="A9" s="487" t="s">
        <v>245</v>
      </c>
      <c r="B9" s="863">
        <v>58492444764.089996</v>
      </c>
      <c r="C9" s="124"/>
      <c r="D9" s="123"/>
    </row>
    <row r="10" spans="1:9" s="78" customFormat="1" ht="27.75">
      <c r="A10" s="489">
        <v>2020</v>
      </c>
      <c r="B10" s="863">
        <v>57570980579.769997</v>
      </c>
      <c r="C10" s="124"/>
      <c r="D10" s="123"/>
    </row>
    <row r="11" spans="1:9" s="78" customFormat="1" ht="27.75">
      <c r="A11" s="489">
        <v>2021</v>
      </c>
      <c r="B11" s="863">
        <v>66464047805.599998</v>
      </c>
      <c r="C11" s="124"/>
      <c r="D11" s="123"/>
    </row>
    <row r="12" spans="1:9" s="78" customFormat="1" ht="27.75">
      <c r="A12" s="489">
        <v>2022</v>
      </c>
      <c r="B12" s="863">
        <v>80172200895.899994</v>
      </c>
      <c r="C12" s="124"/>
      <c r="D12" s="123"/>
    </row>
    <row r="13" spans="1:9" s="78" customFormat="1" ht="27.75">
      <c r="A13" s="489">
        <v>2023</v>
      </c>
      <c r="B13" s="863">
        <v>89113603543.490005</v>
      </c>
      <c r="C13" s="124"/>
      <c r="D13" s="123"/>
    </row>
    <row r="14" spans="1:9" s="78" customFormat="1" ht="27.75">
      <c r="A14" s="489">
        <v>2024</v>
      </c>
      <c r="B14" s="863">
        <v>99668069831.240005</v>
      </c>
      <c r="C14" s="124"/>
      <c r="D14" s="123"/>
    </row>
    <row r="15" spans="1:9" s="78" customFormat="1" ht="27.75">
      <c r="A15" s="489" t="str">
        <f>+'Resumen '!O6</f>
        <v>Feb.2025</v>
      </c>
      <c r="B15" s="863">
        <v>16928347226.17</v>
      </c>
      <c r="C15" s="77"/>
    </row>
    <row r="16" spans="1:9" ht="27.75">
      <c r="A16" s="485" t="s">
        <v>225</v>
      </c>
      <c r="B16" s="490">
        <f>SUM(B5:B15)</f>
        <v>650047785126.45996</v>
      </c>
      <c r="C16" s="1"/>
    </row>
    <row r="17" spans="1:7">
      <c r="A17" s="1"/>
      <c r="B17" s="1"/>
      <c r="C17" s="1"/>
      <c r="D17" s="1"/>
      <c r="E17" s="1"/>
      <c r="F17" s="118"/>
      <c r="G17" s="117"/>
    </row>
    <row r="18" spans="1:7">
      <c r="A18" s="1"/>
      <c r="B18" s="1"/>
      <c r="C18" s="1"/>
      <c r="D18" s="1"/>
      <c r="E18" s="1"/>
      <c r="F18" s="1"/>
      <c r="G18" s="117"/>
    </row>
    <row r="19" spans="1:7">
      <c r="A19" s="1"/>
      <c r="B19" s="1"/>
      <c r="C19" s="1"/>
      <c r="D19" s="1"/>
      <c r="E19" s="1"/>
      <c r="F19" s="1"/>
      <c r="G19" s="1"/>
    </row>
    <row r="20" spans="1:7">
      <c r="A20" s="1"/>
      <c r="B20" s="1"/>
      <c r="C20" s="1"/>
      <c r="D20" s="1"/>
      <c r="E20" s="1"/>
      <c r="F20" s="1"/>
      <c r="G20" s="1"/>
    </row>
    <row r="21" spans="1:7">
      <c r="A21" s="1"/>
      <c r="B21" s="1"/>
      <c r="C21" s="1"/>
      <c r="D21" s="1"/>
      <c r="E21" s="1"/>
      <c r="F21" s="1"/>
      <c r="G21" s="1"/>
    </row>
    <row r="22" spans="1:7">
      <c r="A22" s="1"/>
      <c r="B22" s="1"/>
      <c r="C22" s="1"/>
      <c r="D22" s="1"/>
      <c r="E22" s="1"/>
      <c r="F22" s="1"/>
      <c r="G22" s="1"/>
    </row>
    <row r="23" spans="1:7">
      <c r="A23" s="1"/>
      <c r="B23" s="1"/>
      <c r="C23" s="1"/>
      <c r="D23" s="1"/>
      <c r="E23" s="1"/>
      <c r="F23" s="1"/>
      <c r="G23" s="1"/>
    </row>
    <row r="24" spans="1:7">
      <c r="A24" s="1"/>
      <c r="B24" s="1"/>
      <c r="C24" s="1"/>
      <c r="D24" s="1"/>
      <c r="E24" s="1"/>
      <c r="F24" s="1"/>
      <c r="G24" s="1"/>
    </row>
    <row r="25" spans="1:7">
      <c r="A25" s="1"/>
      <c r="B25" s="1"/>
      <c r="C25" s="1"/>
      <c r="D25" s="1"/>
      <c r="E25" s="1"/>
      <c r="F25" s="1"/>
      <c r="G25" s="1"/>
    </row>
    <row r="26" spans="1:7">
      <c r="A26" s="1"/>
      <c r="B26" s="1"/>
      <c r="C26" s="1"/>
      <c r="D26" s="1"/>
      <c r="E26" s="1"/>
      <c r="F26" s="1"/>
      <c r="G26" s="1"/>
    </row>
    <row r="27" spans="1:7">
      <c r="A27" s="1"/>
      <c r="B27" s="1"/>
      <c r="C27" s="1"/>
      <c r="D27" s="1"/>
      <c r="E27" s="1"/>
      <c r="F27" s="1"/>
      <c r="G27" s="1"/>
    </row>
    <row r="28" spans="1:7">
      <c r="A28" s="1"/>
      <c r="B28" s="1"/>
      <c r="C28" s="1"/>
      <c r="D28" s="1"/>
      <c r="E28" s="1"/>
      <c r="F28" s="1"/>
      <c r="G28" s="1"/>
    </row>
    <row r="29" spans="1:7">
      <c r="A29" s="1"/>
      <c r="B29" s="1"/>
      <c r="C29" s="1"/>
      <c r="D29" s="1"/>
      <c r="E29" s="1"/>
      <c r="F29" s="1"/>
      <c r="G29" s="1"/>
    </row>
    <row r="30" spans="1:7">
      <c r="A30" s="1"/>
      <c r="B30" s="1"/>
      <c r="C30" s="1"/>
      <c r="D30" s="1"/>
      <c r="E30" s="1"/>
      <c r="F30" s="1"/>
      <c r="G30" s="1"/>
    </row>
    <row r="31" spans="1:7">
      <c r="A31" s="1"/>
      <c r="B31" s="1"/>
      <c r="C31" s="1"/>
      <c r="D31" s="1"/>
      <c r="E31" s="1"/>
      <c r="F31" s="1"/>
      <c r="G31" s="1"/>
    </row>
    <row r="32" spans="1:7">
      <c r="A32" s="1"/>
      <c r="B32" s="1"/>
      <c r="C32" s="1"/>
      <c r="D32" s="1"/>
      <c r="E32" s="1"/>
      <c r="F32" s="1"/>
      <c r="G32" s="1"/>
    </row>
    <row r="33" spans="1:7">
      <c r="A33" s="1"/>
      <c r="B33" s="1"/>
      <c r="C33" s="1"/>
      <c r="D33" s="1"/>
      <c r="E33" s="1"/>
      <c r="F33" s="1"/>
      <c r="G33" s="1"/>
    </row>
    <row r="34" spans="1:7">
      <c r="A34" s="1"/>
      <c r="B34" s="1"/>
      <c r="C34" s="1"/>
      <c r="D34" s="1"/>
      <c r="E34" s="1"/>
      <c r="F34" s="1"/>
      <c r="G34" s="1"/>
    </row>
    <row r="35" spans="1:7">
      <c r="A35" s="1"/>
      <c r="B35" s="1"/>
      <c r="C35" s="1"/>
      <c r="D35" s="1"/>
      <c r="E35" s="1"/>
      <c r="F35" s="1"/>
      <c r="G35" s="1"/>
    </row>
    <row r="36" spans="1:7">
      <c r="A36" s="1"/>
      <c r="B36" s="1"/>
      <c r="C36" s="1"/>
      <c r="D36" s="1"/>
      <c r="E36" s="1"/>
      <c r="F36" s="1"/>
      <c r="G36" s="1"/>
    </row>
    <row r="37" spans="1:7">
      <c r="A37" s="1"/>
      <c r="B37" s="1"/>
      <c r="C37" s="1"/>
      <c r="D37" s="1"/>
      <c r="E37" s="1"/>
      <c r="F37" s="1"/>
      <c r="G37" s="1"/>
    </row>
    <row r="38" spans="1:7">
      <c r="A38" s="1"/>
      <c r="B38" s="1"/>
      <c r="C38" s="1"/>
      <c r="D38" s="1"/>
      <c r="E38" s="1"/>
      <c r="F38" s="1"/>
      <c r="G38" s="1"/>
    </row>
    <row r="39" spans="1:7">
      <c r="A39" s="1"/>
      <c r="B39" s="1"/>
      <c r="C39" s="1"/>
      <c r="D39" s="1"/>
      <c r="E39" s="1"/>
      <c r="F39" s="1"/>
      <c r="G39" s="1"/>
    </row>
    <row r="40" spans="1:7">
      <c r="A40" s="1"/>
      <c r="B40" s="1"/>
      <c r="C40" s="1"/>
      <c r="D40" s="1"/>
      <c r="E40" s="1"/>
      <c r="F40" s="1"/>
      <c r="G40" s="1"/>
    </row>
    <row r="41" spans="1:7">
      <c r="A41" s="1"/>
      <c r="B41" s="1"/>
    </row>
    <row r="42" spans="1:7">
      <c r="A42" s="1"/>
      <c r="B42" s="1"/>
    </row>
  </sheetData>
  <mergeCells count="2">
    <mergeCell ref="A1:I1"/>
    <mergeCell ref="A2:I2"/>
  </mergeCells>
  <pageMargins left="0.70866141732283472" right="0.70866141732283472" top="0.74803149606299213" bottom="0.74803149606299213" header="0.31496062992125984" footer="0.31496062992125984"/>
  <pageSetup scale="42" orientation="landscape"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55">
    <tabColor rgb="FFFFFF00"/>
    <pageSetUpPr fitToPage="1"/>
  </sheetPr>
  <dimension ref="A1:S59"/>
  <sheetViews>
    <sheetView showGridLines="0" view="pageBreakPreview" topLeftCell="N11" zoomScale="40" zoomScaleNormal="100" zoomScaleSheetLayoutView="40" zoomScalePageLayoutView="62" workbookViewId="0">
      <selection activeCell="A2" sqref="A2"/>
    </sheetView>
  </sheetViews>
  <sheetFormatPr defaultColWidth="11.42578125" defaultRowHeight="14.25"/>
  <cols>
    <col min="1" max="1" width="18.42578125" style="254" customWidth="1"/>
    <col min="2" max="7" width="45.7109375" style="254" customWidth="1"/>
    <col min="8" max="8" width="14.85546875" style="254" customWidth="1"/>
    <col min="9" max="9" width="22.42578125" style="254" customWidth="1"/>
    <col min="10" max="10" width="47.85546875" style="254" customWidth="1"/>
    <col min="11" max="11" width="17.140625" style="254" customWidth="1"/>
    <col min="12" max="12" width="18" style="254" bestFit="1" customWidth="1"/>
    <col min="13" max="13" width="17.42578125" style="254" customWidth="1"/>
    <col min="14" max="14" width="24.7109375" style="254" customWidth="1"/>
    <col min="15" max="15" width="20.42578125" style="254" customWidth="1"/>
    <col min="16" max="16" width="14.7109375" style="254" customWidth="1"/>
    <col min="17" max="17" width="13" style="254" customWidth="1"/>
    <col min="18" max="16384" width="11.42578125" style="254"/>
  </cols>
  <sheetData>
    <row r="1" spans="1:11" s="353" customFormat="1" ht="117" customHeight="1">
      <c r="A1" s="1336"/>
      <c r="B1" s="1336"/>
      <c r="C1" s="1336"/>
      <c r="D1" s="1336"/>
      <c r="E1" s="1336"/>
      <c r="F1" s="1336"/>
      <c r="G1" s="1336"/>
      <c r="H1" s="1336"/>
      <c r="I1" s="1336"/>
      <c r="J1" s="1336"/>
      <c r="K1" s="1336"/>
    </row>
    <row r="2" spans="1:11" s="353" customFormat="1" ht="90.75" customHeight="1">
      <c r="A2" s="1337" t="s">
        <v>174</v>
      </c>
      <c r="B2" s="1338"/>
      <c r="C2" s="1338"/>
      <c r="D2" s="1338"/>
      <c r="E2" s="1338"/>
      <c r="F2" s="1338"/>
      <c r="G2" s="1338"/>
      <c r="H2" s="1338"/>
      <c r="I2" s="1338"/>
      <c r="J2" s="1338"/>
      <c r="K2" s="1338"/>
    </row>
    <row r="3" spans="1:11" s="353" customFormat="1" ht="90.75" customHeight="1">
      <c r="A3" s="1338"/>
      <c r="B3" s="1338"/>
      <c r="C3" s="1338"/>
      <c r="D3" s="1338"/>
      <c r="E3" s="1338"/>
      <c r="F3" s="1338"/>
      <c r="G3" s="1338"/>
      <c r="H3" s="1338"/>
      <c r="I3" s="1338"/>
      <c r="J3" s="1338"/>
      <c r="K3" s="1338"/>
    </row>
    <row r="4" spans="1:11" s="353" customFormat="1" ht="90.75" customHeight="1">
      <c r="A4" s="1338"/>
      <c r="B4" s="1338"/>
      <c r="C4" s="1338"/>
      <c r="D4" s="1338"/>
      <c r="E4" s="1338"/>
      <c r="F4" s="1338"/>
      <c r="G4" s="1338"/>
      <c r="H4" s="1338"/>
      <c r="I4" s="1338"/>
      <c r="J4" s="1338"/>
      <c r="K4" s="1338"/>
    </row>
    <row r="5" spans="1:11" s="353" customFormat="1" ht="90.75" customHeight="1">
      <c r="A5" s="1338"/>
      <c r="B5" s="1338"/>
      <c r="C5" s="1338"/>
      <c r="D5" s="1338"/>
      <c r="E5" s="1338"/>
      <c r="F5" s="1338"/>
      <c r="G5" s="1338"/>
      <c r="H5" s="1338"/>
      <c r="I5" s="1338"/>
      <c r="J5" s="1338"/>
      <c r="K5" s="1338"/>
    </row>
    <row r="6" spans="1:11" s="353" customFormat="1" ht="90.75" customHeight="1">
      <c r="A6" s="1338"/>
      <c r="B6" s="1338"/>
      <c r="C6" s="1338"/>
      <c r="D6" s="1338"/>
      <c r="E6" s="1338"/>
      <c r="F6" s="1338"/>
      <c r="G6" s="1338"/>
      <c r="H6" s="1338"/>
      <c r="I6" s="1338"/>
      <c r="J6" s="1338"/>
      <c r="K6" s="1338"/>
    </row>
    <row r="7" spans="1:11" s="353" customFormat="1" ht="90.75" customHeight="1">
      <c r="A7" s="1338"/>
      <c r="B7" s="1338"/>
      <c r="C7" s="1338"/>
      <c r="D7" s="1338"/>
      <c r="E7" s="1338"/>
      <c r="F7" s="1338"/>
      <c r="G7" s="1338"/>
      <c r="H7" s="1338"/>
      <c r="I7" s="1338"/>
      <c r="J7" s="1338"/>
      <c r="K7" s="1338"/>
    </row>
    <row r="8" spans="1:11" s="353" customFormat="1" ht="90.75" customHeight="1">
      <c r="A8" s="1338"/>
      <c r="B8" s="1338"/>
      <c r="C8" s="1338"/>
      <c r="D8" s="1338"/>
      <c r="E8" s="1338"/>
      <c r="F8" s="1338"/>
      <c r="G8" s="1338"/>
      <c r="H8" s="1338"/>
      <c r="I8" s="1338"/>
      <c r="J8" s="1338"/>
      <c r="K8" s="1338"/>
    </row>
    <row r="9" spans="1:11" s="353" customFormat="1" ht="90.75" customHeight="1">
      <c r="A9" s="1338"/>
      <c r="B9" s="1338"/>
      <c r="C9" s="1338"/>
      <c r="D9" s="1338"/>
      <c r="E9" s="1338"/>
      <c r="F9" s="1338"/>
      <c r="G9" s="1338"/>
      <c r="H9" s="1338"/>
      <c r="I9" s="1338"/>
      <c r="J9" s="1338"/>
      <c r="K9" s="1338"/>
    </row>
    <row r="10" spans="1:11" s="353" customFormat="1" ht="90.75" customHeight="1">
      <c r="A10" s="1338"/>
      <c r="B10" s="1338"/>
      <c r="C10" s="1338"/>
      <c r="D10" s="1338"/>
      <c r="E10" s="1338"/>
      <c r="F10" s="1338"/>
      <c r="G10" s="1338"/>
      <c r="H10" s="1338"/>
      <c r="I10" s="1338"/>
      <c r="J10" s="1338"/>
      <c r="K10" s="1338"/>
    </row>
    <row r="11" spans="1:11" s="353" customFormat="1" ht="90.75" customHeight="1">
      <c r="A11" s="1338"/>
      <c r="B11" s="1338"/>
      <c r="C11" s="1338"/>
      <c r="D11" s="1338"/>
      <c r="E11" s="1338"/>
      <c r="F11" s="1338"/>
      <c r="G11" s="1338"/>
      <c r="H11" s="1338"/>
      <c r="I11" s="1338"/>
      <c r="J11" s="1338"/>
      <c r="K11" s="1338"/>
    </row>
    <row r="12" spans="1:11" s="353" customFormat="1" ht="90.75" customHeight="1">
      <c r="A12" s="1338"/>
      <c r="B12" s="1338"/>
      <c r="C12" s="1338"/>
      <c r="D12" s="1338"/>
      <c r="E12" s="1338"/>
      <c r="F12" s="1338"/>
      <c r="G12" s="1338"/>
      <c r="H12" s="1338"/>
      <c r="I12" s="1338"/>
      <c r="J12" s="1338"/>
      <c r="K12" s="1338"/>
    </row>
    <row r="13" spans="1:11" s="353" customFormat="1" ht="90.75" customHeight="1">
      <c r="A13" s="1338"/>
      <c r="B13" s="1338"/>
      <c r="C13" s="1338"/>
      <c r="D13" s="1338"/>
      <c r="E13" s="1338"/>
      <c r="F13" s="1338"/>
      <c r="G13" s="1338"/>
      <c r="H13" s="1338"/>
      <c r="I13" s="1338"/>
      <c r="J13" s="1338"/>
      <c r="K13" s="1338"/>
    </row>
    <row r="14" spans="1:11" s="353" customFormat="1" ht="90.75" customHeight="1">
      <c r="A14" s="1338"/>
      <c r="B14" s="1338"/>
      <c r="C14" s="1338"/>
      <c r="D14" s="1338"/>
      <c r="E14" s="1338"/>
      <c r="F14" s="1338"/>
      <c r="G14" s="1338"/>
      <c r="H14" s="1338"/>
      <c r="I14" s="1338"/>
      <c r="J14" s="1338"/>
      <c r="K14" s="1338"/>
    </row>
    <row r="15" spans="1:11" s="353" customFormat="1" ht="90.75" customHeight="1">
      <c r="A15" s="1338"/>
      <c r="B15" s="1338"/>
      <c r="C15" s="1338"/>
      <c r="D15" s="1338"/>
      <c r="E15" s="1338"/>
      <c r="F15" s="1338"/>
      <c r="G15" s="1338"/>
      <c r="H15" s="1338"/>
      <c r="I15" s="1338"/>
      <c r="J15" s="1338"/>
      <c r="K15" s="1338"/>
    </row>
    <row r="16" spans="1:11" s="353" customFormat="1" ht="90.75" customHeight="1">
      <c r="A16" s="1338"/>
      <c r="B16" s="1338"/>
      <c r="C16" s="1338"/>
      <c r="D16" s="1338"/>
      <c r="E16" s="1338"/>
      <c r="F16" s="1338"/>
      <c r="G16" s="1338"/>
      <c r="H16" s="1338"/>
      <c r="I16" s="1338"/>
      <c r="J16" s="1338"/>
      <c r="K16" s="1338"/>
    </row>
    <row r="17" spans="1:17" s="353" customFormat="1" ht="90.75" customHeight="1">
      <c r="A17" s="1338"/>
      <c r="B17" s="1338"/>
      <c r="C17" s="1338"/>
      <c r="D17" s="1338"/>
      <c r="E17" s="1338"/>
      <c r="F17" s="1338"/>
      <c r="G17" s="1338"/>
      <c r="H17" s="1338"/>
      <c r="I17" s="1338"/>
      <c r="J17" s="1338"/>
      <c r="K17" s="1338"/>
    </row>
    <row r="18" spans="1:17" s="353" customFormat="1" ht="90.75" customHeight="1">
      <c r="A18" s="1338"/>
      <c r="B18" s="1338"/>
      <c r="C18" s="1338"/>
      <c r="D18" s="1338"/>
      <c r="E18" s="1338"/>
      <c r="F18" s="1338"/>
      <c r="G18" s="1338"/>
      <c r="H18" s="1338"/>
      <c r="I18" s="1338"/>
      <c r="J18" s="1338"/>
      <c r="K18" s="1338"/>
    </row>
    <row r="19" spans="1:17" s="353" customFormat="1" ht="90.75" customHeight="1">
      <c r="A19" s="1338"/>
      <c r="B19" s="1338"/>
      <c r="C19" s="1338"/>
      <c r="D19" s="1338"/>
      <c r="E19" s="1338"/>
      <c r="F19" s="1338"/>
      <c r="G19" s="1338"/>
      <c r="H19" s="1338"/>
      <c r="I19" s="1338"/>
      <c r="J19" s="1338"/>
      <c r="K19" s="1338"/>
    </row>
    <row r="20" spans="1:17" s="353" customFormat="1" ht="169.5" customHeight="1">
      <c r="A20" s="1338"/>
      <c r="B20" s="1338"/>
      <c r="C20" s="1338"/>
      <c r="D20" s="1338"/>
      <c r="E20" s="1338"/>
      <c r="F20" s="1338"/>
      <c r="G20" s="1338"/>
      <c r="H20" s="1338"/>
      <c r="I20" s="1338"/>
      <c r="J20" s="1338"/>
      <c r="K20" s="1338"/>
    </row>
    <row r="21" spans="1:17" ht="357.75" customHeight="1">
      <c r="L21" s="269"/>
      <c r="M21" s="269"/>
      <c r="N21" s="271"/>
      <c r="O21" s="271"/>
      <c r="P21" s="271"/>
      <c r="Q21" s="271"/>
    </row>
    <row r="22" spans="1:17" ht="408.75" customHeight="1">
      <c r="L22" s="269"/>
      <c r="M22" s="269"/>
      <c r="N22" s="271"/>
      <c r="O22" s="271"/>
      <c r="P22" s="271"/>
      <c r="Q22" s="271"/>
    </row>
    <row r="23" spans="1:17" ht="361.5" customHeight="1">
      <c r="L23" s="269"/>
      <c r="M23" s="269"/>
      <c r="N23" s="271"/>
      <c r="O23" s="271"/>
      <c r="P23" s="271"/>
      <c r="Q23" s="271"/>
    </row>
    <row r="24" spans="1:17" ht="60.75" customHeight="1">
      <c r="A24" s="1339"/>
      <c r="B24" s="1339"/>
      <c r="C24" s="1339"/>
      <c r="D24" s="1339"/>
      <c r="E24" s="1339"/>
      <c r="F24" s="1339"/>
      <c r="G24" s="1339"/>
      <c r="H24" s="1339"/>
      <c r="I24" s="1339"/>
      <c r="J24" s="1339"/>
      <c r="K24" s="1339"/>
      <c r="L24" s="269"/>
      <c r="M24" s="269"/>
      <c r="N24" s="271"/>
      <c r="O24" s="271"/>
      <c r="P24" s="271"/>
      <c r="Q24" s="271"/>
    </row>
    <row r="25" spans="1:17" ht="25.5" customHeight="1">
      <c r="L25" s="269"/>
      <c r="M25" s="269"/>
      <c r="N25" s="271"/>
      <c r="O25" s="271"/>
      <c r="P25" s="271"/>
      <c r="Q25" s="271"/>
    </row>
    <row r="26" spans="1:17" ht="25.5" customHeight="1">
      <c r="L26" s="269"/>
      <c r="M26" s="269"/>
      <c r="N26" s="271"/>
      <c r="O26" s="271"/>
      <c r="P26" s="271"/>
      <c r="Q26" s="271"/>
    </row>
    <row r="27" spans="1:17" ht="25.5" customHeight="1">
      <c r="L27" s="269"/>
      <c r="M27" s="269"/>
      <c r="N27" s="271"/>
      <c r="O27" s="271"/>
      <c r="P27" s="271"/>
      <c r="Q27" s="271"/>
    </row>
    <row r="28" spans="1:17" ht="25.5" customHeight="1">
      <c r="L28" s="269"/>
      <c r="M28" s="269"/>
      <c r="N28" s="271"/>
      <c r="O28" s="271"/>
      <c r="P28" s="271"/>
      <c r="Q28" s="271"/>
    </row>
    <row r="29" spans="1:17" ht="25.5" customHeight="1">
      <c r="L29" s="269"/>
      <c r="M29" s="269"/>
      <c r="N29" s="271"/>
      <c r="O29" s="271"/>
      <c r="P29" s="271"/>
      <c r="Q29" s="271"/>
    </row>
    <row r="30" spans="1:17" ht="25.5" customHeight="1">
      <c r="L30" s="269"/>
      <c r="M30" s="269"/>
      <c r="N30" s="271"/>
      <c r="O30" s="271"/>
      <c r="P30" s="271"/>
      <c r="Q30" s="271"/>
    </row>
    <row r="31" spans="1:17" ht="23.25" customHeight="1">
      <c r="L31" s="269"/>
      <c r="M31" s="269"/>
      <c r="N31" s="271"/>
      <c r="O31" s="271"/>
      <c r="P31" s="271"/>
      <c r="Q31" s="271"/>
    </row>
    <row r="32" spans="1:17" ht="25.5" customHeight="1">
      <c r="A32" s="305"/>
      <c r="B32" s="305"/>
      <c r="C32" s="305"/>
      <c r="D32" s="305"/>
      <c r="E32" s="305"/>
      <c r="F32" s="305"/>
      <c r="G32" s="305"/>
      <c r="H32" s="305"/>
      <c r="I32" s="305"/>
      <c r="J32" s="305"/>
      <c r="K32" s="305"/>
      <c r="M32" s="269"/>
      <c r="N32" s="271"/>
      <c r="O32" s="271"/>
      <c r="P32" s="271"/>
      <c r="Q32" s="271"/>
    </row>
    <row r="33" spans="1:18" ht="25.5" customHeight="1">
      <c r="A33" s="305"/>
      <c r="B33" s="305"/>
      <c r="C33" s="305"/>
      <c r="D33" s="305"/>
      <c r="E33" s="305"/>
      <c r="F33" s="305"/>
      <c r="G33" s="305"/>
      <c r="H33" s="305"/>
      <c r="I33" s="305"/>
      <c r="J33" s="305"/>
      <c r="K33" s="305"/>
      <c r="L33" s="305"/>
      <c r="M33" s="305"/>
      <c r="N33" s="305"/>
      <c r="O33" s="305"/>
      <c r="P33" s="305"/>
      <c r="Q33" s="305"/>
    </row>
    <row r="34" spans="1:18" ht="25.5" customHeight="1">
      <c r="A34" s="305"/>
      <c r="B34" s="305"/>
      <c r="C34" s="305"/>
      <c r="D34" s="305"/>
      <c r="E34" s="305"/>
      <c r="F34" s="305"/>
      <c r="G34" s="305"/>
      <c r="H34" s="305"/>
      <c r="I34" s="305"/>
      <c r="J34" s="305"/>
      <c r="K34" s="305"/>
      <c r="L34" s="305"/>
      <c r="M34" s="305"/>
      <c r="N34" s="305"/>
      <c r="O34" s="305"/>
      <c r="P34" s="305"/>
      <c r="Q34" s="305"/>
    </row>
    <row r="35" spans="1:18" ht="25.5" customHeight="1">
      <c r="A35" s="305"/>
      <c r="B35" s="305"/>
      <c r="C35" s="305"/>
      <c r="D35" s="305"/>
      <c r="E35" s="305"/>
      <c r="F35" s="305"/>
      <c r="G35" s="305"/>
      <c r="H35" s="305"/>
      <c r="I35" s="305"/>
      <c r="J35" s="305"/>
      <c r="K35" s="305"/>
      <c r="L35" s="305"/>
      <c r="M35" s="305"/>
      <c r="N35" s="305"/>
      <c r="O35" s="305"/>
      <c r="P35" s="305"/>
      <c r="Q35" s="305"/>
    </row>
    <row r="36" spans="1:18" ht="25.5" customHeight="1">
      <c r="A36" s="305"/>
      <c r="B36" s="305"/>
      <c r="C36" s="305"/>
      <c r="D36" s="305"/>
      <c r="E36" s="305"/>
      <c r="F36" s="305"/>
      <c r="G36" s="305"/>
      <c r="H36" s="305"/>
      <c r="I36" s="305"/>
      <c r="J36" s="305"/>
      <c r="K36" s="305"/>
      <c r="L36" s="305"/>
      <c r="M36" s="305"/>
      <c r="N36" s="305"/>
      <c r="O36" s="305"/>
      <c r="P36" s="305"/>
      <c r="Q36" s="305"/>
    </row>
    <row r="37" spans="1:18" ht="25.5" customHeight="1">
      <c r="A37" s="305"/>
      <c r="B37" s="305"/>
      <c r="C37" s="305"/>
      <c r="D37" s="305"/>
      <c r="E37" s="305"/>
      <c r="F37" s="305"/>
      <c r="G37" s="305"/>
      <c r="H37" s="305"/>
      <c r="I37" s="305"/>
      <c r="J37" s="305"/>
      <c r="K37" s="305"/>
      <c r="L37" s="305"/>
      <c r="M37" s="305"/>
      <c r="N37" s="305"/>
      <c r="O37" s="305"/>
      <c r="P37" s="305"/>
      <c r="Q37" s="305"/>
    </row>
    <row r="38" spans="1:18" ht="25.5" customHeight="1">
      <c r="A38" s="305"/>
      <c r="B38" s="305"/>
      <c r="C38" s="305"/>
      <c r="D38" s="305"/>
      <c r="E38" s="305"/>
      <c r="F38" s="305"/>
      <c r="G38" s="305"/>
      <c r="H38" s="305"/>
      <c r="I38" s="305"/>
      <c r="J38" s="305"/>
      <c r="K38" s="305"/>
      <c r="L38" s="305"/>
      <c r="M38" s="305"/>
      <c r="N38" s="305"/>
      <c r="O38" s="305"/>
      <c r="P38" s="305"/>
      <c r="Q38" s="305"/>
    </row>
    <row r="39" spans="1:18" ht="25.5" customHeight="1">
      <c r="A39" s="305"/>
      <c r="B39" s="305"/>
      <c r="C39" s="305"/>
      <c r="D39" s="305"/>
      <c r="E39" s="305"/>
      <c r="F39" s="305"/>
      <c r="G39" s="305"/>
      <c r="H39" s="305"/>
      <c r="I39" s="305"/>
      <c r="J39" s="305"/>
      <c r="K39" s="305"/>
      <c r="L39" s="305"/>
      <c r="M39" s="305"/>
      <c r="N39" s="305"/>
      <c r="O39" s="305"/>
      <c r="P39" s="305"/>
      <c r="Q39" s="305"/>
    </row>
    <row r="40" spans="1:18" ht="25.5" customHeight="1">
      <c r="A40" s="305"/>
      <c r="B40" s="305"/>
      <c r="C40" s="305"/>
      <c r="D40" s="305"/>
      <c r="E40" s="305"/>
      <c r="F40" s="305"/>
      <c r="G40" s="305"/>
      <c r="H40" s="305"/>
      <c r="I40" s="305"/>
      <c r="J40" s="305"/>
      <c r="K40" s="305"/>
      <c r="L40" s="305"/>
      <c r="M40" s="305"/>
      <c r="N40" s="305"/>
      <c r="O40" s="305"/>
      <c r="P40" s="305"/>
      <c r="Q40" s="305"/>
    </row>
    <row r="41" spans="1:18" ht="25.5" customHeight="1">
      <c r="A41" s="305"/>
      <c r="B41" s="305"/>
      <c r="C41" s="305"/>
      <c r="D41" s="305"/>
      <c r="E41" s="305"/>
      <c r="F41" s="305"/>
      <c r="G41" s="305"/>
      <c r="H41" s="305"/>
      <c r="I41" s="305"/>
      <c r="J41" s="305"/>
      <c r="K41" s="305"/>
      <c r="L41" s="305"/>
      <c r="M41" s="305"/>
      <c r="N41" s="305"/>
      <c r="O41" s="305"/>
      <c r="P41" s="305"/>
      <c r="Q41" s="305"/>
    </row>
    <row r="42" spans="1:18" ht="25.5" customHeight="1">
      <c r="A42" s="305"/>
      <c r="B42" s="305"/>
      <c r="C42" s="305"/>
      <c r="D42" s="305"/>
      <c r="E42" s="305"/>
      <c r="F42" s="305"/>
      <c r="G42" s="305"/>
      <c r="H42" s="305"/>
      <c r="I42" s="305"/>
      <c r="J42" s="305"/>
      <c r="K42" s="305"/>
      <c r="L42" s="305"/>
      <c r="M42" s="305"/>
      <c r="N42" s="305"/>
      <c r="O42" s="305"/>
      <c r="P42" s="305"/>
      <c r="Q42" s="305"/>
    </row>
    <row r="43" spans="1:18" ht="25.5" customHeight="1">
      <c r="A43" s="305"/>
      <c r="B43" s="305"/>
      <c r="C43" s="305"/>
      <c r="D43" s="305"/>
      <c r="E43" s="305"/>
      <c r="F43" s="305"/>
      <c r="G43" s="305"/>
      <c r="H43" s="305"/>
      <c r="I43" s="305"/>
      <c r="J43" s="305"/>
      <c r="K43" s="305"/>
      <c r="L43" s="305"/>
      <c r="M43" s="305"/>
      <c r="N43" s="305"/>
      <c r="O43" s="305"/>
      <c r="P43" s="305"/>
      <c r="Q43" s="305"/>
    </row>
    <row r="44" spans="1:18" ht="25.5" customHeight="1">
      <c r="A44" s="305"/>
      <c r="B44" s="305"/>
      <c r="C44" s="305"/>
      <c r="D44" s="305"/>
      <c r="E44" s="305"/>
      <c r="F44" s="305"/>
      <c r="G44" s="305"/>
      <c r="H44" s="305"/>
      <c r="I44" s="305"/>
      <c r="J44" s="305"/>
      <c r="K44" s="305"/>
      <c r="L44" s="305"/>
      <c r="M44" s="305"/>
      <c r="N44" s="305"/>
      <c r="O44" s="305"/>
      <c r="P44" s="305"/>
      <c r="Q44" s="305"/>
    </row>
    <row r="45" spans="1:18" ht="25.5" customHeight="1">
      <c r="A45" s="305"/>
      <c r="B45" s="305"/>
      <c r="C45" s="305"/>
      <c r="D45" s="305"/>
      <c r="E45" s="305"/>
      <c r="F45" s="305"/>
      <c r="G45" s="305"/>
      <c r="H45" s="305"/>
      <c r="I45" s="305"/>
      <c r="J45" s="305"/>
      <c r="K45" s="305"/>
      <c r="L45" s="305"/>
      <c r="M45" s="305"/>
      <c r="N45" s="305"/>
      <c r="O45" s="305"/>
      <c r="P45" s="305"/>
      <c r="Q45" s="305"/>
    </row>
    <row r="46" spans="1:18" ht="25.5" customHeight="1">
      <c r="A46" s="305"/>
      <c r="B46" s="305"/>
      <c r="C46" s="305"/>
      <c r="D46" s="305"/>
      <c r="E46" s="305"/>
      <c r="F46" s="305"/>
      <c r="G46" s="305"/>
      <c r="H46" s="305"/>
      <c r="I46" s="305"/>
      <c r="J46" s="305"/>
      <c r="K46" s="305"/>
      <c r="L46" s="305"/>
      <c r="M46" s="305"/>
      <c r="N46" s="305"/>
      <c r="O46" s="305"/>
      <c r="P46" s="305"/>
      <c r="Q46" s="305"/>
      <c r="R46" s="254" t="s">
        <v>1</v>
      </c>
    </row>
    <row r="47" spans="1:18" ht="25.5" customHeight="1">
      <c r="A47" s="305"/>
      <c r="B47" s="305"/>
      <c r="C47" s="305"/>
      <c r="D47" s="305"/>
      <c r="E47" s="305"/>
      <c r="F47" s="305"/>
      <c r="G47" s="305"/>
      <c r="H47" s="305"/>
      <c r="I47" s="305"/>
      <c r="J47" s="305"/>
      <c r="K47" s="305"/>
      <c r="L47" s="305"/>
      <c r="M47" s="305"/>
      <c r="N47" s="305"/>
      <c r="O47" s="305"/>
      <c r="P47" s="305"/>
      <c r="Q47" s="305"/>
    </row>
    <row r="48" spans="1:18" ht="25.5" customHeight="1">
      <c r="A48" s="305"/>
      <c r="B48" s="305"/>
      <c r="C48" s="305"/>
      <c r="D48" s="305"/>
      <c r="E48" s="305"/>
      <c r="F48" s="305"/>
      <c r="G48" s="305"/>
      <c r="H48" s="305"/>
      <c r="I48" s="305"/>
      <c r="J48" s="305"/>
      <c r="K48" s="305"/>
      <c r="L48" s="305"/>
      <c r="M48" s="305"/>
      <c r="N48" s="305"/>
      <c r="O48" s="305"/>
      <c r="P48" s="305"/>
      <c r="Q48" s="305"/>
    </row>
    <row r="49" spans="1:19" ht="25.5" customHeight="1">
      <c r="A49" s="305"/>
      <c r="B49" s="305"/>
      <c r="C49" s="305"/>
      <c r="D49" s="305"/>
      <c r="E49" s="305"/>
      <c r="F49" s="305"/>
      <c r="G49" s="305"/>
      <c r="H49" s="305"/>
      <c r="I49" s="305"/>
      <c r="J49" s="305"/>
      <c r="K49" s="305"/>
      <c r="L49" s="305"/>
      <c r="M49" s="305"/>
      <c r="N49" s="305"/>
      <c r="O49" s="305"/>
      <c r="P49" s="305"/>
      <c r="Q49" s="305"/>
    </row>
    <row r="50" spans="1:19" ht="25.5" customHeight="1">
      <c r="A50" s="305"/>
      <c r="B50" s="305"/>
      <c r="C50" s="305"/>
      <c r="D50" s="305"/>
      <c r="E50" s="305"/>
      <c r="F50" s="305"/>
      <c r="G50" s="305"/>
      <c r="H50" s="305"/>
      <c r="I50" s="305"/>
      <c r="J50" s="305"/>
      <c r="K50" s="305"/>
      <c r="L50" s="305"/>
      <c r="M50" s="305"/>
      <c r="N50" s="305"/>
      <c r="O50" s="305"/>
      <c r="P50" s="305"/>
      <c r="Q50" s="305"/>
    </row>
    <row r="51" spans="1:19" ht="25.5" customHeight="1">
      <c r="A51" s="305"/>
      <c r="B51" s="305"/>
      <c r="C51" s="305"/>
      <c r="D51" s="305"/>
      <c r="E51" s="305"/>
      <c r="F51" s="305"/>
      <c r="G51" s="305"/>
      <c r="H51" s="305"/>
      <c r="I51" s="305"/>
      <c r="J51" s="305"/>
      <c r="K51" s="305"/>
      <c r="L51" s="305"/>
      <c r="M51" s="305"/>
      <c r="N51" s="305"/>
      <c r="O51" s="305"/>
      <c r="P51" s="305"/>
      <c r="Q51" s="305"/>
    </row>
    <row r="52" spans="1:19" ht="25.5" customHeight="1">
      <c r="A52" s="305"/>
      <c r="B52" s="305"/>
      <c r="C52" s="305"/>
      <c r="D52" s="305"/>
      <c r="E52" s="305"/>
      <c r="F52" s="305"/>
      <c r="G52" s="305"/>
      <c r="H52" s="305"/>
      <c r="I52" s="305"/>
      <c r="J52" s="305"/>
      <c r="K52" s="305"/>
      <c r="L52" s="305"/>
      <c r="M52" s="305"/>
      <c r="N52" s="305"/>
      <c r="O52" s="305"/>
      <c r="P52" s="305"/>
      <c r="Q52" s="305"/>
    </row>
    <row r="53" spans="1:19" ht="25.5" customHeight="1">
      <c r="A53" s="305"/>
      <c r="B53" s="305"/>
      <c r="C53" s="305"/>
      <c r="D53" s="305"/>
      <c r="E53" s="305"/>
      <c r="F53" s="305"/>
      <c r="G53" s="305"/>
      <c r="H53" s="305"/>
      <c r="I53" s="305"/>
      <c r="J53" s="305"/>
      <c r="K53" s="305"/>
      <c r="L53" s="305"/>
      <c r="M53" s="305"/>
      <c r="N53" s="305"/>
      <c r="O53" s="305"/>
      <c r="P53" s="305"/>
      <c r="Q53" s="305"/>
    </row>
    <row r="58" spans="1:19" ht="51" customHeight="1"/>
    <row r="59" spans="1:19" ht="78" customHeight="1">
      <c r="A59" s="1333"/>
      <c r="B59" s="1333"/>
      <c r="C59" s="1333"/>
      <c r="D59" s="1333"/>
      <c r="E59" s="1333"/>
      <c r="F59" s="1333"/>
      <c r="G59" s="1333"/>
      <c r="H59" s="1333"/>
      <c r="I59" s="1333"/>
      <c r="J59" s="1333"/>
      <c r="K59" s="1333"/>
      <c r="L59" s="1333"/>
      <c r="M59" s="1333"/>
      <c r="N59" s="1333"/>
      <c r="O59" s="1333"/>
      <c r="P59" s="1333"/>
      <c r="Q59" s="1333"/>
      <c r="R59" s="1333"/>
      <c r="S59" s="1333"/>
    </row>
  </sheetData>
  <mergeCells count="4">
    <mergeCell ref="A1:K1"/>
    <mergeCell ref="A2:K20"/>
    <mergeCell ref="A59:S59"/>
    <mergeCell ref="A24:K24"/>
  </mergeCells>
  <pageMargins left="0.70866141732283472" right="0.70866141732283472" top="0.74803149606299213" bottom="0.74803149606299213" header="0.31496062992125984" footer="0.31496062992125984"/>
  <pageSetup paperSize="119" scale="26" orientation="landscape"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Hoja64">
    <tabColor theme="8" tint="-0.249977111117893"/>
    <pageSetUpPr fitToPage="1"/>
  </sheetPr>
  <dimension ref="A1:M40"/>
  <sheetViews>
    <sheetView showGridLines="0" view="pageBreakPreview" zoomScale="70" zoomScaleNormal="70" zoomScaleSheetLayoutView="70" workbookViewId="0">
      <pane xSplit="1" ySplit="4" topLeftCell="E12" activePane="bottomRight" state="frozen"/>
      <selection pane="bottomRight" activeCell="E12" sqref="E12"/>
      <selection pane="bottomLeft" activeCell="A6" sqref="A6:J27"/>
      <selection pane="topRight" activeCell="A6" sqref="A6:J27"/>
    </sheetView>
  </sheetViews>
  <sheetFormatPr defaultColWidth="11.5703125" defaultRowHeight="15"/>
  <cols>
    <col min="1" max="1" width="54.28515625" bestFit="1" customWidth="1"/>
    <col min="2" max="4" width="28.28515625" customWidth="1"/>
    <col min="5" max="5" width="26.7109375" bestFit="1" customWidth="1"/>
    <col min="6" max="6" width="32.42578125" customWidth="1"/>
    <col min="7" max="7" width="15.42578125" customWidth="1"/>
    <col min="8" max="8" width="24.28515625" bestFit="1" customWidth="1"/>
    <col min="9" max="9" width="19.140625" customWidth="1"/>
  </cols>
  <sheetData>
    <row r="1" spans="1:13" s="430" customFormat="1" ht="62.25" customHeight="1">
      <c r="A1" s="1426" t="s">
        <v>601</v>
      </c>
      <c r="B1" s="1426"/>
      <c r="C1" s="1426"/>
      <c r="D1" s="1426"/>
      <c r="E1" s="1426"/>
      <c r="F1" s="1426"/>
      <c r="G1" s="1426"/>
      <c r="H1" s="1426"/>
    </row>
    <row r="2" spans="1:13" s="430" customFormat="1" ht="32.25" customHeight="1">
      <c r="A2" s="1500" t="s">
        <v>602</v>
      </c>
      <c r="B2" s="1500"/>
      <c r="C2" s="1500"/>
      <c r="D2" s="1500"/>
      <c r="E2" s="1500"/>
      <c r="F2" s="1500"/>
      <c r="G2" s="1500"/>
      <c r="H2" s="1500"/>
    </row>
    <row r="3" spans="1:13" ht="13.5" customHeight="1">
      <c r="A3" s="990"/>
      <c r="B3" s="58"/>
      <c r="C3" s="58"/>
      <c r="D3" s="58"/>
      <c r="E3" s="58"/>
    </row>
    <row r="4" spans="1:13" s="313" customFormat="1" ht="22.5" customHeight="1">
      <c r="A4" s="491" t="s">
        <v>539</v>
      </c>
      <c r="B4" s="492" t="s">
        <v>248</v>
      </c>
      <c r="C4" s="492" t="s">
        <v>372</v>
      </c>
      <c r="D4" s="492" t="s">
        <v>373</v>
      </c>
      <c r="E4" s="492" t="s">
        <v>603</v>
      </c>
      <c r="F4" s="493" t="s">
        <v>225</v>
      </c>
    </row>
    <row r="5" spans="1:13" s="259" customFormat="1" ht="18.75" customHeight="1">
      <c r="A5" s="494" t="s">
        <v>604</v>
      </c>
      <c r="B5" s="495">
        <v>64516667631.620003</v>
      </c>
      <c r="C5" s="495">
        <v>72515503134.449997</v>
      </c>
      <c r="D5" s="495">
        <v>81223400245.509995</v>
      </c>
      <c r="E5" s="495">
        <v>13771236464.59</v>
      </c>
      <c r="F5" s="496">
        <f t="shared" ref="F5:F13" si="0">SUM(B5:E5)</f>
        <v>232026807476.17001</v>
      </c>
      <c r="H5" s="313"/>
      <c r="J5"/>
      <c r="K5"/>
    </row>
    <row r="6" spans="1:13" s="259" customFormat="1" ht="18.75" customHeight="1">
      <c r="A6" s="494" t="s">
        <v>605</v>
      </c>
      <c r="B6" s="495">
        <v>3637727227.8899999</v>
      </c>
      <c r="C6" s="495">
        <v>3046658090.7199998</v>
      </c>
      <c r="D6" s="495">
        <v>3302531369.3600001</v>
      </c>
      <c r="E6" s="495">
        <v>586822279.57000005</v>
      </c>
      <c r="F6" s="496">
        <f t="shared" si="0"/>
        <v>10573738967.539999</v>
      </c>
      <c r="H6" s="313"/>
      <c r="J6"/>
      <c r="K6"/>
    </row>
    <row r="7" spans="1:13" s="259" customFormat="1" ht="18.75" customHeight="1">
      <c r="A7" s="494" t="s">
        <v>606</v>
      </c>
      <c r="B7" s="495">
        <v>6657059927.75</v>
      </c>
      <c r="C7" s="495">
        <v>7539272243.8900003</v>
      </c>
      <c r="D7" s="495">
        <v>8428664553.5299997</v>
      </c>
      <c r="E7" s="495">
        <v>1426520368.04</v>
      </c>
      <c r="F7" s="496">
        <f t="shared" si="0"/>
        <v>24051517093.209999</v>
      </c>
      <c r="H7" s="313"/>
      <c r="J7"/>
      <c r="K7"/>
    </row>
    <row r="8" spans="1:13" s="259" customFormat="1" ht="18">
      <c r="A8" s="494" t="s">
        <v>607</v>
      </c>
      <c r="B8" s="497">
        <v>299922059.91000003</v>
      </c>
      <c r="C8" s="497">
        <v>328081703.39999998</v>
      </c>
      <c r="D8" s="497">
        <v>354482605.56999999</v>
      </c>
      <c r="E8" s="495">
        <v>62820995.520000003</v>
      </c>
      <c r="F8" s="496">
        <f t="shared" si="0"/>
        <v>1045307364.3999999</v>
      </c>
      <c r="H8" s="313"/>
      <c r="J8"/>
      <c r="K8"/>
    </row>
    <row r="9" spans="1:13" s="259" customFormat="1" ht="18.75" customHeight="1">
      <c r="A9" s="494" t="s">
        <v>608</v>
      </c>
      <c r="B9" s="497">
        <v>534942027.41000003</v>
      </c>
      <c r="C9" s="497">
        <v>550668409.03999996</v>
      </c>
      <c r="D9" s="497">
        <v>623677440.78999996</v>
      </c>
      <c r="E9" s="495">
        <v>110320123.95</v>
      </c>
      <c r="F9" s="496">
        <f t="shared" si="0"/>
        <v>1819608001.1900001</v>
      </c>
      <c r="H9" s="313"/>
      <c r="J9"/>
      <c r="K9"/>
      <c r="L9" s="315"/>
      <c r="M9" s="315"/>
    </row>
    <row r="10" spans="1:13" s="259" customFormat="1" ht="18.75" customHeight="1">
      <c r="A10" s="494" t="s">
        <v>609</v>
      </c>
      <c r="B10" s="495">
        <v>537390142.97000003</v>
      </c>
      <c r="C10" s="495">
        <v>598183649.45000005</v>
      </c>
      <c r="D10" s="495">
        <v>668602213.62</v>
      </c>
      <c r="E10" s="495">
        <v>113318132.31</v>
      </c>
      <c r="F10" s="496">
        <f t="shared" si="0"/>
        <v>1917494138.3499999</v>
      </c>
      <c r="H10" s="313"/>
      <c r="J10"/>
      <c r="K10"/>
    </row>
    <row r="11" spans="1:13" s="259" customFormat="1" ht="18.75" customHeight="1">
      <c r="A11" s="494" t="s">
        <v>610</v>
      </c>
      <c r="B11" s="495">
        <v>3070768143.7399998</v>
      </c>
      <c r="C11" s="495">
        <v>3418154271.48</v>
      </c>
      <c r="D11" s="495">
        <v>3820529252.0700002</v>
      </c>
      <c r="E11" s="495">
        <v>647522355.82000005</v>
      </c>
      <c r="F11" s="496">
        <f t="shared" si="0"/>
        <v>10956974023.109999</v>
      </c>
      <c r="H11" s="313"/>
      <c r="J11"/>
      <c r="K11"/>
    </row>
    <row r="12" spans="1:13" s="259" customFormat="1" ht="18.75" customHeight="1">
      <c r="A12" s="494" t="s">
        <v>611</v>
      </c>
      <c r="B12" s="495">
        <v>660867082.09000003</v>
      </c>
      <c r="C12" s="495">
        <v>744719455.63999999</v>
      </c>
      <c r="D12" s="495">
        <v>830780103.28999996</v>
      </c>
      <c r="E12" s="495">
        <v>139856148.78</v>
      </c>
      <c r="F12" s="496">
        <f t="shared" si="0"/>
        <v>2376222789.8000002</v>
      </c>
      <c r="H12" s="313"/>
      <c r="J12"/>
      <c r="K12"/>
      <c r="L12"/>
      <c r="M12"/>
    </row>
    <row r="13" spans="1:13" s="259" customFormat="1" ht="18.75" customHeight="1">
      <c r="A13" s="494" t="s">
        <v>612</v>
      </c>
      <c r="B13" s="497">
        <v>330441648.19999999</v>
      </c>
      <c r="C13" s="497">
        <v>372362585.42000002</v>
      </c>
      <c r="D13" s="497">
        <v>415402047.5</v>
      </c>
      <c r="E13" s="495">
        <v>69930357.590000004</v>
      </c>
      <c r="F13" s="496">
        <f t="shared" si="0"/>
        <v>1188136638.7099998</v>
      </c>
      <c r="H13" s="313"/>
      <c r="J13"/>
      <c r="K13"/>
      <c r="L13"/>
      <c r="M13"/>
    </row>
    <row r="14" spans="1:13" s="259" customFormat="1" ht="18.75" customHeight="1">
      <c r="A14" s="777" t="s">
        <v>225</v>
      </c>
      <c r="B14" s="496">
        <f>SUM(B5:B13)</f>
        <v>80245785891.580017</v>
      </c>
      <c r="C14" s="496">
        <f>SUM(C5:C13)</f>
        <v>89113603543.489975</v>
      </c>
      <c r="D14" s="496">
        <f>SUM(D5:D13)</f>
        <v>99668069831.23999</v>
      </c>
      <c r="E14" s="496">
        <f>SUM(E5:E13)</f>
        <v>16928347226.170002</v>
      </c>
      <c r="F14" s="496">
        <f>SUM(F5:F13)</f>
        <v>285955806492.48004</v>
      </c>
      <c r="J14"/>
      <c r="K14"/>
      <c r="L14"/>
      <c r="M14"/>
    </row>
    <row r="15" spans="1:13" ht="18" customHeight="1"/>
    <row r="16" spans="1:13" ht="14.25" customHeight="1">
      <c r="E16" s="40"/>
      <c r="F16" s="40"/>
      <c r="G16" s="40"/>
      <c r="H16" s="40"/>
    </row>
    <row r="17" spans="5:8">
      <c r="E17" s="40"/>
      <c r="F17" s="40"/>
      <c r="G17" s="40"/>
      <c r="H17" s="40"/>
    </row>
    <row r="18" spans="5:8" ht="14.25" customHeight="1"/>
    <row r="19" spans="5:8" ht="14.25" customHeight="1"/>
    <row r="20" spans="5:8" ht="64.5" customHeight="1"/>
    <row r="21" spans="5:8" ht="14.25" customHeight="1"/>
    <row r="22" spans="5:8" ht="14.25" customHeight="1"/>
    <row r="23" spans="5:8" ht="14.25" customHeight="1"/>
    <row r="24" spans="5:8" ht="14.25" customHeight="1"/>
    <row r="25" spans="5:8" ht="14.25" customHeight="1"/>
    <row r="26" spans="5:8" ht="14.25" customHeight="1"/>
    <row r="27" spans="5:8" ht="14.25" customHeight="1"/>
    <row r="28" spans="5:8" ht="14.25" customHeight="1"/>
    <row r="29" spans="5:8" ht="14.25" customHeight="1"/>
    <row r="30" spans="5:8" ht="14.25" customHeight="1"/>
    <row r="31" spans="5:8" ht="14.25" customHeight="1"/>
    <row r="39" ht="58.5" customHeight="1"/>
    <row r="40" ht="98.25" customHeight="1"/>
  </sheetData>
  <mergeCells count="2">
    <mergeCell ref="A1:H1"/>
    <mergeCell ref="A2:H2"/>
  </mergeCells>
  <conditionalFormatting sqref="B5:E13">
    <cfRule type="cellIs" dxfId="271" priority="4" operator="equal">
      <formula>0</formula>
    </cfRule>
  </conditionalFormatting>
  <pageMargins left="0.70866141732283472" right="0.70866141732283472" top="0.74803149606299213" bottom="0.74803149606299213" header="0.31496062992125984" footer="0.31496062992125984"/>
  <pageSetup scale="50" orientation="landscape" r:id="rId1"/>
  <drawing r:id="rId2"/>
  <tableParts count="1">
    <tablePart r:id="rId3"/>
  </tablePart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Hoja92">
    <tabColor theme="8" tint="-0.249977111117893"/>
    <pageSetUpPr fitToPage="1"/>
  </sheetPr>
  <dimension ref="A1:H71"/>
  <sheetViews>
    <sheetView showGridLines="0" view="pageBreakPreview" zoomScale="70" zoomScaleNormal="100" zoomScaleSheetLayoutView="70" workbookViewId="0">
      <pane xSplit="1" ySplit="4" topLeftCell="G19" activePane="bottomRight" state="frozen"/>
      <selection pane="bottomRight" activeCell="G19" sqref="G19"/>
      <selection pane="bottomLeft" activeCell="A6" sqref="A6:J27"/>
      <selection pane="topRight" activeCell="A6" sqref="A6:J27"/>
    </sheetView>
  </sheetViews>
  <sheetFormatPr defaultColWidth="11.42578125" defaultRowHeight="15"/>
  <cols>
    <col min="1" max="1" width="33" style="41" customWidth="1"/>
    <col min="2" max="4" width="24.7109375" style="41" customWidth="1"/>
    <col min="5" max="5" width="24.7109375" style="75" customWidth="1"/>
    <col min="6" max="6" width="27.140625" style="75" bestFit="1" customWidth="1"/>
    <col min="7" max="7" width="24.5703125" style="41" customWidth="1"/>
    <col min="8" max="8" width="30.5703125" style="173" customWidth="1"/>
    <col min="9" max="16384" width="11.42578125" style="41"/>
  </cols>
  <sheetData>
    <row r="1" spans="1:8" s="436" customFormat="1" ht="57.75" customHeight="1">
      <c r="A1" s="1502" t="s">
        <v>613</v>
      </c>
      <c r="B1" s="1502"/>
      <c r="C1" s="1502"/>
      <c r="D1" s="1502"/>
      <c r="E1" s="1502"/>
      <c r="F1" s="1502"/>
      <c r="G1" s="1502"/>
      <c r="H1" s="1502"/>
    </row>
    <row r="2" spans="1:8" s="436" customFormat="1" ht="23.25">
      <c r="A2" s="1502" t="str">
        <f>+'Resumen '!O1</f>
        <v>Período:  Diciembre 2009 - Febrero 2025</v>
      </c>
      <c r="B2" s="1502"/>
      <c r="C2" s="1502"/>
      <c r="D2" s="1502"/>
      <c r="E2" s="1502"/>
      <c r="F2" s="1502"/>
      <c r="G2" s="1502"/>
      <c r="H2" s="1502"/>
    </row>
    <row r="3" spans="1:8" ht="7.5" customHeight="1">
      <c r="A3" s="621"/>
      <c r="B3" s="621"/>
      <c r="C3" s="621"/>
      <c r="D3" s="621"/>
    </row>
    <row r="4" spans="1:8" s="424" customFormat="1" ht="27" customHeight="1">
      <c r="A4" s="768" t="s">
        <v>614</v>
      </c>
      <c r="B4" s="769" t="s">
        <v>248</v>
      </c>
      <c r="C4" s="769" t="s">
        <v>372</v>
      </c>
      <c r="D4" s="769" t="s">
        <v>373</v>
      </c>
      <c r="E4" s="1240" t="s">
        <v>615</v>
      </c>
      <c r="F4" s="770" t="s">
        <v>225</v>
      </c>
      <c r="H4" s="425"/>
    </row>
    <row r="5" spans="1:8" s="149" customFormat="1">
      <c r="A5" s="771" t="s">
        <v>616</v>
      </c>
      <c r="B5" s="772">
        <v>21133960278.52</v>
      </c>
      <c r="C5" s="772">
        <v>23761158668.84</v>
      </c>
      <c r="D5" s="772">
        <v>26307149985.470001</v>
      </c>
      <c r="E5" s="773">
        <f>+'Resumen '!H75</f>
        <v>4441218527.0600004</v>
      </c>
      <c r="F5" s="774">
        <f t="shared" ref="F5:F19" si="0">SUM(B5:E5)</f>
        <v>75643487459.889999</v>
      </c>
      <c r="H5" s="236"/>
    </row>
    <row r="6" spans="1:8" s="149" customFormat="1">
      <c r="A6" s="771" t="s">
        <v>617</v>
      </c>
      <c r="B6" s="772">
        <v>15142864075.59</v>
      </c>
      <c r="C6" s="772">
        <v>16944321974.73</v>
      </c>
      <c r="D6" s="772">
        <v>18574520728.369999</v>
      </c>
      <c r="E6" s="773">
        <f>+'Resumen '!H76</f>
        <v>3132815430.1799998</v>
      </c>
      <c r="F6" s="774">
        <f t="shared" si="0"/>
        <v>53794522208.870003</v>
      </c>
      <c r="H6" s="236"/>
    </row>
    <row r="7" spans="1:8" s="149" customFormat="1">
      <c r="A7" s="771" t="s">
        <v>618</v>
      </c>
      <c r="B7" s="772">
        <v>13013729587.18</v>
      </c>
      <c r="C7" s="772">
        <v>14701970341.059999</v>
      </c>
      <c r="D7" s="772">
        <v>16494263877.709999</v>
      </c>
      <c r="E7" s="773">
        <f>+'Resumen '!H77</f>
        <v>2795147047.6900001</v>
      </c>
      <c r="F7" s="774">
        <f t="shared" si="0"/>
        <v>47005110853.639999</v>
      </c>
      <c r="H7" s="236"/>
    </row>
    <row r="8" spans="1:8" s="149" customFormat="1">
      <c r="A8" s="771" t="s">
        <v>619</v>
      </c>
      <c r="B8" s="772">
        <v>12570028697.83</v>
      </c>
      <c r="C8" s="772">
        <v>13887348136.860001</v>
      </c>
      <c r="D8" s="772">
        <v>15841462403.57</v>
      </c>
      <c r="E8" s="773">
        <f>+'Resumen '!H78</f>
        <v>2658090296.8299999</v>
      </c>
      <c r="F8" s="774">
        <f t="shared" si="0"/>
        <v>44956929535.090004</v>
      </c>
      <c r="H8" s="236"/>
    </row>
    <row r="9" spans="1:8" s="149" customFormat="1">
      <c r="A9" s="771" t="s">
        <v>620</v>
      </c>
      <c r="B9" s="772">
        <v>10637508913.700001</v>
      </c>
      <c r="C9" s="772">
        <v>12015726917.77</v>
      </c>
      <c r="D9" s="772">
        <v>13536130550.85</v>
      </c>
      <c r="E9" s="773">
        <f>+'Resumen '!H79</f>
        <v>2381776141.9499998</v>
      </c>
      <c r="F9" s="774">
        <f t="shared" si="0"/>
        <v>38571142524.269997</v>
      </c>
      <c r="H9" s="237"/>
    </row>
    <row r="10" spans="1:8" s="149" customFormat="1">
      <c r="A10" s="771" t="s">
        <v>442</v>
      </c>
      <c r="B10" s="772">
        <v>3741208489.0300002</v>
      </c>
      <c r="C10" s="772">
        <v>3130204689.73</v>
      </c>
      <c r="D10" s="772">
        <v>3399884093.4499998</v>
      </c>
      <c r="E10" s="773">
        <f>+'Resumen '!H80</f>
        <v>604900770.55999994</v>
      </c>
      <c r="F10" s="774">
        <f t="shared" si="0"/>
        <v>10876198042.769999</v>
      </c>
      <c r="H10" s="236"/>
    </row>
    <row r="11" spans="1:8" s="149" customFormat="1">
      <c r="A11" s="771" t="s">
        <v>621</v>
      </c>
      <c r="B11" s="772">
        <v>471821207.45999998</v>
      </c>
      <c r="C11" s="772">
        <v>504301157.47000003</v>
      </c>
      <c r="D11" s="772">
        <v>534668410.19</v>
      </c>
      <c r="E11" s="773">
        <f>+'Resumen '!H81</f>
        <v>290525569.43000001</v>
      </c>
      <c r="F11" s="774">
        <f t="shared" si="0"/>
        <v>1801316344.5500002</v>
      </c>
      <c r="H11" s="236"/>
    </row>
    <row r="12" spans="1:8" s="149" customFormat="1">
      <c r="A12" s="771" t="s">
        <v>622</v>
      </c>
      <c r="B12" s="772">
        <v>537390142.97000003</v>
      </c>
      <c r="C12" s="772">
        <v>598183649.45000005</v>
      </c>
      <c r="D12" s="772">
        <v>668602213.62</v>
      </c>
      <c r="E12" s="773">
        <f>+'Resumen '!H82</f>
        <v>139856148.78</v>
      </c>
      <c r="F12" s="774">
        <f t="shared" si="0"/>
        <v>1944032154.8199999</v>
      </c>
      <c r="G12" s="150"/>
      <c r="H12" s="150"/>
    </row>
    <row r="13" spans="1:8" s="149" customFormat="1">
      <c r="A13" s="771" t="s">
        <v>623</v>
      </c>
      <c r="B13" s="772">
        <v>296541693.35000002</v>
      </c>
      <c r="C13" s="772">
        <v>302866298.23000002</v>
      </c>
      <c r="D13" s="772">
        <v>314432235.98000002</v>
      </c>
      <c r="E13" s="773">
        <f>+'Resumen '!H83</f>
        <v>113318132.31</v>
      </c>
      <c r="F13" s="774">
        <f t="shared" si="0"/>
        <v>1027158359.8700001</v>
      </c>
      <c r="G13" s="150"/>
      <c r="H13" s="820"/>
    </row>
    <row r="14" spans="1:8" s="149" customFormat="1">
      <c r="A14" s="771" t="s">
        <v>624</v>
      </c>
      <c r="B14" s="772">
        <v>151374061.84</v>
      </c>
      <c r="C14" s="772">
        <v>125458548.02</v>
      </c>
      <c r="D14" s="772">
        <v>129359342.27</v>
      </c>
      <c r="E14" s="773">
        <f>+'Resumen '!H84</f>
        <v>99765660.049999997</v>
      </c>
      <c r="F14" s="774">
        <f t="shared" si="0"/>
        <v>505957612.18000001</v>
      </c>
      <c r="G14" s="151"/>
      <c r="H14" s="820"/>
    </row>
    <row r="15" spans="1:8" s="149" customFormat="1">
      <c r="A15" s="771" t="s">
        <v>625</v>
      </c>
      <c r="B15" s="772">
        <v>299922059.91000003</v>
      </c>
      <c r="C15" s="772">
        <v>328083703.39999998</v>
      </c>
      <c r="D15" s="772">
        <v>354482585.56999999</v>
      </c>
      <c r="E15" s="773">
        <f>+'Resumen '!H85</f>
        <v>91802390.209999993</v>
      </c>
      <c r="F15" s="774">
        <f t="shared" si="0"/>
        <v>1074290739.0899999</v>
      </c>
      <c r="G15" s="150"/>
    </row>
    <row r="16" spans="1:8" s="149" customFormat="1">
      <c r="A16" s="771" t="s">
        <v>626</v>
      </c>
      <c r="B16" s="772">
        <v>862196273.07000005</v>
      </c>
      <c r="C16" s="772">
        <v>1191703556.96</v>
      </c>
      <c r="D16" s="772">
        <v>1667785704.45</v>
      </c>
      <c r="E16" s="773">
        <f>+'Resumen '!H86</f>
        <v>69930357.590000004</v>
      </c>
      <c r="F16" s="774">
        <f t="shared" si="0"/>
        <v>3791615892.0700006</v>
      </c>
      <c r="G16" s="150"/>
    </row>
    <row r="17" spans="1:8" s="149" customFormat="1">
      <c r="A17" s="771" t="s">
        <v>627</v>
      </c>
      <c r="B17" s="772">
        <v>395931680.88999999</v>
      </c>
      <c r="C17" s="772">
        <v>505195760.00999999</v>
      </c>
      <c r="D17" s="772">
        <v>599145528.95000005</v>
      </c>
      <c r="E17" s="773">
        <f>+'Resumen '!H87</f>
        <v>62820995.520000003</v>
      </c>
      <c r="F17" s="774">
        <f t="shared" si="0"/>
        <v>1563093965.3699999</v>
      </c>
      <c r="G17" s="150"/>
    </row>
    <row r="18" spans="1:8" s="149" customFormat="1">
      <c r="A18" s="771" t="s">
        <v>628</v>
      </c>
      <c r="B18" s="772">
        <v>660867082.09000003</v>
      </c>
      <c r="C18" s="772">
        <v>744719455.62</v>
      </c>
      <c r="D18" s="772">
        <v>830780103.28999996</v>
      </c>
      <c r="E18" s="773">
        <f>+'Resumen '!H88</f>
        <v>20939521.23</v>
      </c>
      <c r="F18" s="774">
        <f t="shared" si="0"/>
        <v>2257306162.23</v>
      </c>
      <c r="G18" s="150"/>
    </row>
    <row r="19" spans="1:8" s="149" customFormat="1">
      <c r="A19" s="771" t="s">
        <v>629</v>
      </c>
      <c r="B19" s="772">
        <v>330441648.19999999</v>
      </c>
      <c r="C19" s="772">
        <v>372362585.44</v>
      </c>
      <c r="D19" s="772">
        <v>415402047.5</v>
      </c>
      <c r="E19" s="773">
        <f>+'Resumen '!H89</f>
        <v>25440236.780000001</v>
      </c>
      <c r="F19" s="774">
        <f t="shared" si="0"/>
        <v>1143646517.9199998</v>
      </c>
      <c r="G19" s="150"/>
    </row>
    <row r="20" spans="1:8" s="152" customFormat="1">
      <c r="A20" s="775" t="s">
        <v>614</v>
      </c>
      <c r="B20" s="776">
        <f>SUM(B5:B19)</f>
        <v>80245785891.63002</v>
      </c>
      <c r="C20" s="776">
        <f>SUM(C5:C19)</f>
        <v>89113605443.589981</v>
      </c>
      <c r="D20" s="776">
        <f>SUM(D5:D19)</f>
        <v>99668069811.23999</v>
      </c>
      <c r="E20" s="776">
        <f>SUM(E5:E19)</f>
        <v>16928347226.169998</v>
      </c>
      <c r="F20" s="776">
        <f>SUM(F5:F19)</f>
        <v>285955808372.63</v>
      </c>
      <c r="G20" s="150"/>
      <c r="H20" s="931"/>
    </row>
    <row r="21" spans="1:8" s="147" customFormat="1" ht="12.75" customHeight="1">
      <c r="A21" s="1501" t="s">
        <v>630</v>
      </c>
      <c r="B21" s="1501"/>
      <c r="C21" s="1501"/>
      <c r="D21" s="1501"/>
      <c r="E21" s="1501"/>
      <c r="F21" s="1501"/>
      <c r="G21" s="148"/>
    </row>
    <row r="22" spans="1:8" ht="15.75">
      <c r="A22" s="147" t="s">
        <v>631</v>
      </c>
      <c r="B22" s="147"/>
      <c r="C22" s="147"/>
      <c r="D22" s="147"/>
      <c r="E22" s="1118"/>
      <c r="F22" s="147"/>
      <c r="G22" s="131"/>
    </row>
    <row r="23" spans="1:8">
      <c r="E23" s="121"/>
      <c r="G23" s="131"/>
    </row>
    <row r="24" spans="1:8">
      <c r="G24" s="131"/>
    </row>
    <row r="25" spans="1:8">
      <c r="G25" s="131"/>
    </row>
    <row r="26" spans="1:8">
      <c r="G26" s="131"/>
    </row>
    <row r="27" spans="1:8">
      <c r="G27" s="131"/>
    </row>
    <row r="28" spans="1:8">
      <c r="G28" s="131"/>
    </row>
    <row r="29" spans="1:8">
      <c r="G29" s="131"/>
    </row>
    <row r="30" spans="1:8">
      <c r="G30" s="131"/>
      <c r="H30" s="131"/>
    </row>
    <row r="31" spans="1:8">
      <c r="G31" s="131"/>
      <c r="H31" s="131"/>
    </row>
    <row r="32" spans="1:8">
      <c r="G32" s="131"/>
      <c r="H32" s="131"/>
    </row>
    <row r="33" spans="7:8">
      <c r="G33" s="131"/>
      <c r="H33" s="131"/>
    </row>
    <row r="34" spans="7:8">
      <c r="G34" s="131"/>
      <c r="H34" s="131"/>
    </row>
    <row r="35" spans="7:8">
      <c r="G35" s="131"/>
      <c r="H35" s="131"/>
    </row>
    <row r="36" spans="7:8">
      <c r="G36" s="131"/>
      <c r="H36" s="131"/>
    </row>
    <row r="37" spans="7:8">
      <c r="G37" s="131"/>
      <c r="H37" s="131"/>
    </row>
    <row r="38" spans="7:8">
      <c r="G38" s="131"/>
      <c r="H38" s="131"/>
    </row>
    <row r="39" spans="7:8">
      <c r="G39" s="131"/>
      <c r="H39" s="131"/>
    </row>
    <row r="40" spans="7:8">
      <c r="G40" s="131"/>
      <c r="H40" s="131"/>
    </row>
    <row r="69" spans="1:6" ht="30" customHeight="1"/>
    <row r="70" spans="1:6" ht="17.25" customHeight="1">
      <c r="A70" s="130" t="s">
        <v>632</v>
      </c>
      <c r="B70" s="739"/>
      <c r="C70" s="739"/>
      <c r="D70" s="739"/>
      <c r="E70" s="147"/>
      <c r="F70" s="147"/>
    </row>
    <row r="71" spans="1:6" ht="20.25" customHeight="1">
      <c r="A71" s="1501" t="s">
        <v>630</v>
      </c>
      <c r="B71" s="1501"/>
      <c r="C71" s="1501"/>
      <c r="D71" s="1501"/>
      <c r="E71" s="1501"/>
      <c r="F71" s="1501"/>
    </row>
  </sheetData>
  <mergeCells count="4">
    <mergeCell ref="A71:F71"/>
    <mergeCell ref="A21:F21"/>
    <mergeCell ref="A2:H2"/>
    <mergeCell ref="A1:H1"/>
  </mergeCells>
  <conditionalFormatting sqref="B5:F19">
    <cfRule type="cellIs" dxfId="259" priority="1" operator="equal">
      <formula>0</formula>
    </cfRule>
  </conditionalFormatting>
  <conditionalFormatting sqref="E5:E19">
    <cfRule type="cellIs" dxfId="258" priority="3" operator="equal">
      <formula>0</formula>
    </cfRule>
    <cfRule type="cellIs" dxfId="257" priority="4" operator="equal">
      <formula>0</formula>
    </cfRule>
  </conditionalFormatting>
  <pageMargins left="0.70866141732283472" right="0.70866141732283472" top="0.74803149606299213" bottom="0.74803149606299213" header="0.31496062992125984" footer="0.31496062992125984"/>
  <pageSetup paperSize="119" scale="41" orientation="portrait" r:id="rId1"/>
  <drawing r:id="rId2"/>
  <tableParts count="1">
    <tablePart r:id="rId3"/>
  </tablePart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Hoja93">
    <tabColor theme="8" tint="-0.249977111117893"/>
    <pageSetUpPr fitToPage="1"/>
  </sheetPr>
  <dimension ref="A1:M157"/>
  <sheetViews>
    <sheetView showGridLines="0" view="pageBreakPreview" zoomScale="85" zoomScaleNormal="100" zoomScaleSheetLayoutView="85" workbookViewId="0">
      <pane ySplit="1" topLeftCell="G13" activePane="bottomLeft" state="frozen"/>
      <selection pane="bottomLeft" activeCell="G13" sqref="G13"/>
      <selection activeCell="A6" sqref="A6:J27"/>
    </sheetView>
  </sheetViews>
  <sheetFormatPr defaultColWidth="11.42578125" defaultRowHeight="22.5" customHeight="1"/>
  <cols>
    <col min="1" max="1" width="20.140625" style="21" customWidth="1"/>
    <col min="2" max="2" width="26.7109375" style="102" customWidth="1"/>
    <col min="3" max="3" width="22.85546875" style="102" customWidth="1"/>
    <col min="4" max="4" width="19.140625" style="102" customWidth="1"/>
    <col min="5" max="5" width="21.7109375" style="102" customWidth="1"/>
    <col min="6" max="6" width="24.7109375" style="21" bestFit="1" customWidth="1"/>
    <col min="7" max="7" width="22.42578125" style="21" customWidth="1"/>
    <col min="8" max="8" width="21" style="21" customWidth="1"/>
    <col min="9" max="9" width="18.140625" style="21" customWidth="1"/>
    <col min="10" max="10" width="2.140625" style="21" customWidth="1"/>
    <col min="11" max="11" width="18.28515625" style="21" customWidth="1"/>
    <col min="12" max="12" width="11.85546875" style="21" bestFit="1" customWidth="1"/>
    <col min="13" max="16384" width="11.42578125" style="21"/>
  </cols>
  <sheetData>
    <row r="1" spans="1:13" s="438" customFormat="1" ht="81" customHeight="1">
      <c r="A1" s="1506" t="s">
        <v>633</v>
      </c>
      <c r="B1" s="1506"/>
      <c r="C1" s="1506"/>
      <c r="D1" s="1506"/>
      <c r="E1" s="1506"/>
      <c r="F1" s="1506"/>
      <c r="G1" s="1506"/>
      <c r="H1" s="1506"/>
      <c r="I1" s="1506"/>
      <c r="J1" s="437"/>
    </row>
    <row r="2" spans="1:13" ht="22.5" customHeight="1">
      <c r="A2" s="1507" t="str">
        <f>+'Resumen '!O4</f>
        <v>Período:  Diciembre 2008 - Febrero 2025</v>
      </c>
      <c r="B2" s="1507"/>
      <c r="C2" s="1507"/>
      <c r="D2" s="1507"/>
      <c r="E2" s="1507"/>
      <c r="F2" s="1507"/>
      <c r="G2" s="1507"/>
      <c r="H2" s="1507"/>
      <c r="I2" s="1507"/>
      <c r="J2" s="228"/>
    </row>
    <row r="3" spans="1:13" ht="13.5" customHeight="1">
      <c r="A3" s="1503"/>
      <c r="B3" s="1503"/>
      <c r="C3" s="1503"/>
      <c r="D3" s="1503"/>
      <c r="E3" s="1503"/>
      <c r="F3" s="1503"/>
      <c r="G3" s="1503"/>
      <c r="H3" s="1503"/>
      <c r="I3" s="1503"/>
      <c r="J3" s="32"/>
    </row>
    <row r="4" spans="1:13" s="416" customFormat="1" ht="59.25" customHeight="1">
      <c r="A4" s="971" t="s">
        <v>326</v>
      </c>
      <c r="B4" s="972" t="s">
        <v>634</v>
      </c>
      <c r="C4" s="972" t="s">
        <v>635</v>
      </c>
      <c r="D4" s="972" t="s">
        <v>636</v>
      </c>
      <c r="E4" s="973" t="s">
        <v>637</v>
      </c>
      <c r="G4" s="16"/>
    </row>
    <row r="5" spans="1:13" ht="16.5" customHeight="1">
      <c r="A5" s="477">
        <v>2008</v>
      </c>
      <c r="B5" s="478">
        <v>68371.91</v>
      </c>
      <c r="C5" s="478">
        <v>0</v>
      </c>
      <c r="D5" s="478">
        <v>1661642.6804877073</v>
      </c>
      <c r="E5" s="479">
        <f t="shared" ref="E5:E12" si="0">B5/D5</f>
        <v>4.1147179717321791E-2</v>
      </c>
      <c r="G5"/>
      <c r="H5" s="43"/>
      <c r="M5" s="14"/>
    </row>
    <row r="6" spans="1:13" ht="16.5" customHeight="1">
      <c r="A6" s="477">
        <v>2009</v>
      </c>
      <c r="B6" s="478">
        <v>94318.74</v>
      </c>
      <c r="C6" s="480">
        <f t="shared" ref="C6:C11" si="1">B6/B5-1</f>
        <v>0.37949546824127034</v>
      </c>
      <c r="D6" s="478">
        <v>1736041.0636671539</v>
      </c>
      <c r="E6" s="479">
        <f t="shared" si="0"/>
        <v>5.4329786301692835E-2</v>
      </c>
      <c r="G6"/>
      <c r="M6" s="14"/>
    </row>
    <row r="7" spans="1:13" ht="16.5" customHeight="1">
      <c r="A7" s="477">
        <v>2010</v>
      </c>
      <c r="B7" s="478">
        <v>120339.19</v>
      </c>
      <c r="C7" s="480">
        <f t="shared" si="1"/>
        <v>0.27587783721453452</v>
      </c>
      <c r="D7" s="478">
        <v>1983201.6822193242</v>
      </c>
      <c r="E7" s="479">
        <f t="shared" si="0"/>
        <v>6.0679249659234394E-2</v>
      </c>
      <c r="G7"/>
      <c r="L7" s="99"/>
      <c r="M7" s="14"/>
    </row>
    <row r="8" spans="1:13" customFormat="1" ht="16.5" customHeight="1">
      <c r="A8" s="477">
        <v>2011</v>
      </c>
      <c r="B8" s="478">
        <v>154672.16</v>
      </c>
      <c r="C8" s="480">
        <f t="shared" si="1"/>
        <v>0.28530165443194355</v>
      </c>
      <c r="D8" s="478">
        <v>2210213.9344516792</v>
      </c>
      <c r="E8" s="479">
        <f t="shared" si="0"/>
        <v>6.9980628385809096E-2</v>
      </c>
      <c r="F8" s="33"/>
      <c r="H8" s="21"/>
      <c r="K8" s="21"/>
      <c r="L8" s="99"/>
      <c r="M8" s="14"/>
    </row>
    <row r="9" spans="1:13" customFormat="1" ht="16.5" customHeight="1">
      <c r="A9" s="477">
        <v>2012</v>
      </c>
      <c r="B9" s="478">
        <v>198249.65</v>
      </c>
      <c r="C9" s="480">
        <f t="shared" si="1"/>
        <v>0.28174100626770837</v>
      </c>
      <c r="D9" s="478">
        <v>2386016.246957059</v>
      </c>
      <c r="E9" s="479">
        <f t="shared" si="0"/>
        <v>8.308813917458957E-2</v>
      </c>
      <c r="F9" s="33"/>
      <c r="H9" s="21"/>
      <c r="K9" s="21"/>
      <c r="L9" s="99"/>
      <c r="M9" s="14"/>
    </row>
    <row r="10" spans="1:13" customFormat="1" ht="16.5" customHeight="1">
      <c r="A10" s="477">
        <v>2013</v>
      </c>
      <c r="B10" s="478">
        <v>248516.38566900001</v>
      </c>
      <c r="C10" s="480">
        <f t="shared" si="1"/>
        <v>0.25355270825951015</v>
      </c>
      <c r="D10" s="478">
        <v>2619769.6965127527</v>
      </c>
      <c r="E10" s="479">
        <f t="shared" si="0"/>
        <v>9.486192087793327E-2</v>
      </c>
      <c r="F10" s="33"/>
      <c r="H10" s="21"/>
      <c r="K10" s="21"/>
      <c r="L10" s="99"/>
      <c r="M10" s="14"/>
    </row>
    <row r="11" spans="1:13" customFormat="1" ht="16.5" customHeight="1">
      <c r="A11" s="477">
        <v>2014</v>
      </c>
      <c r="B11" s="478">
        <v>305297.32352799998</v>
      </c>
      <c r="C11" s="480">
        <f t="shared" si="1"/>
        <v>0.2284796541932117</v>
      </c>
      <c r="D11" s="478">
        <v>2925665.101870168</v>
      </c>
      <c r="E11" s="479">
        <f t="shared" si="0"/>
        <v>0.1043514253674644</v>
      </c>
      <c r="F11" s="33"/>
      <c r="H11" s="21"/>
      <c r="K11" s="21"/>
      <c r="L11" s="99"/>
      <c r="M11" s="14"/>
    </row>
    <row r="12" spans="1:13" customFormat="1" ht="16.5" customHeight="1">
      <c r="A12" s="477">
        <v>2015</v>
      </c>
      <c r="B12" s="478">
        <v>367708.87092800002</v>
      </c>
      <c r="C12" s="480">
        <f>B12/B11-1</f>
        <v>0.20442874073960238</v>
      </c>
      <c r="D12" s="478">
        <v>3205655.1361474036</v>
      </c>
      <c r="E12" s="479">
        <f t="shared" si="0"/>
        <v>0.11470630972797564</v>
      </c>
      <c r="F12" s="33"/>
      <c r="H12" s="21"/>
      <c r="K12" s="21"/>
      <c r="L12" s="99"/>
      <c r="M12" s="14"/>
    </row>
    <row r="13" spans="1:13" customFormat="1" ht="16.5" customHeight="1">
      <c r="A13" s="477">
        <v>2016</v>
      </c>
      <c r="B13" s="478">
        <v>436929.96823200001</v>
      </c>
      <c r="C13" s="480">
        <v>0.18824973444155502</v>
      </c>
      <c r="D13" s="478">
        <v>3487292.5127027496</v>
      </c>
      <c r="E13" s="479">
        <v>0.13300480292241038</v>
      </c>
      <c r="F13" s="119"/>
      <c r="H13" s="21"/>
      <c r="K13" s="21"/>
      <c r="L13" s="99"/>
      <c r="M13" s="14"/>
    </row>
    <row r="14" spans="1:13" customFormat="1" ht="16.5" customHeight="1">
      <c r="A14" s="477">
        <v>2017</v>
      </c>
      <c r="B14" s="478">
        <f>520077015573/1000000</f>
        <v>520077.01557300001</v>
      </c>
      <c r="C14" s="480">
        <f t="shared" ref="C14:C22" si="2">B14/B13-1</f>
        <v>0.19029833929095652</v>
      </c>
      <c r="D14" s="478">
        <v>3802655.7724425402</v>
      </c>
      <c r="E14" s="479">
        <f t="shared" ref="E14:E22" si="3">B14/D14</f>
        <v>0.13676678792278418</v>
      </c>
      <c r="F14" s="119"/>
      <c r="H14" s="21"/>
      <c r="L14" s="84"/>
      <c r="M14" s="14"/>
    </row>
    <row r="15" spans="1:13" customFormat="1" ht="16.5" customHeight="1">
      <c r="A15" s="477">
        <v>2018</v>
      </c>
      <c r="B15" s="478">
        <v>599976.12957899994</v>
      </c>
      <c r="C15" s="480">
        <f t="shared" si="2"/>
        <v>0.15362938875114551</v>
      </c>
      <c r="D15" s="478">
        <v>4235846.7669485277</v>
      </c>
      <c r="E15" s="479">
        <f t="shared" si="3"/>
        <v>0.14164254813476604</v>
      </c>
      <c r="F15" s="119"/>
      <c r="H15" s="21"/>
      <c r="L15" s="84"/>
      <c r="M15" s="14"/>
    </row>
    <row r="16" spans="1:13" customFormat="1" ht="16.5" customHeight="1">
      <c r="A16" s="477">
        <v>2019</v>
      </c>
      <c r="B16" s="478">
        <f>707666437209/1000000</f>
        <v>707666.437209</v>
      </c>
      <c r="C16" s="480">
        <f t="shared" si="2"/>
        <v>0.1794909869257062</v>
      </c>
      <c r="D16" s="483">
        <v>4562235.0757361948</v>
      </c>
      <c r="E16" s="479">
        <f t="shared" si="3"/>
        <v>0.1551139793240062</v>
      </c>
      <c r="F16" s="119"/>
      <c r="H16" s="21"/>
      <c r="L16" s="84"/>
      <c r="M16" s="14"/>
    </row>
    <row r="17" spans="1:13" customFormat="1" ht="16.5" customHeight="1">
      <c r="A17" s="477">
        <v>2020</v>
      </c>
      <c r="B17" s="478">
        <v>820942.24981800001</v>
      </c>
      <c r="C17" s="480">
        <f t="shared" si="2"/>
        <v>0.16006949977132434</v>
      </c>
      <c r="D17" s="483">
        <v>4456657.3767522685</v>
      </c>
      <c r="E17" s="479">
        <f t="shared" si="3"/>
        <v>0.18420582522236678</v>
      </c>
      <c r="F17" s="119"/>
      <c r="H17" s="21"/>
      <c r="L17" s="84"/>
      <c r="M17" s="14"/>
    </row>
    <row r="18" spans="1:13" customFormat="1" ht="16.5" customHeight="1">
      <c r="A18" s="481">
        <v>2021</v>
      </c>
      <c r="B18" s="478">
        <v>960567.11641200003</v>
      </c>
      <c r="C18" s="480">
        <f t="shared" si="2"/>
        <v>0.17007879253985814</v>
      </c>
      <c r="D18" s="483">
        <v>5392714.1020838208</v>
      </c>
      <c r="E18" s="479">
        <f t="shared" si="3"/>
        <v>0.17812313025102208</v>
      </c>
      <c r="F18" s="119"/>
      <c r="H18" s="21"/>
      <c r="L18" s="84"/>
      <c r="M18" s="14"/>
    </row>
    <row r="19" spans="1:13" ht="15.75">
      <c r="A19" s="482">
        <v>2022</v>
      </c>
      <c r="B19" s="483">
        <v>1062302.305562</v>
      </c>
      <c r="C19" s="480">
        <f t="shared" si="2"/>
        <v>0.10591158848952764</v>
      </c>
      <c r="D19" s="483">
        <v>6260564.0185964201</v>
      </c>
      <c r="E19" s="479">
        <f t="shared" si="3"/>
        <v>0.1696815658152413</v>
      </c>
      <c r="F19" s="33"/>
      <c r="G19"/>
      <c r="I19"/>
      <c r="K19" s="14"/>
      <c r="M19" s="14"/>
    </row>
    <row r="20" spans="1:13" ht="15.75">
      <c r="A20" s="482">
        <v>2023</v>
      </c>
      <c r="B20" s="483">
        <v>1213344.006122</v>
      </c>
      <c r="C20" s="480">
        <f t="shared" si="2"/>
        <v>0.14218335003998028</v>
      </c>
      <c r="D20" s="483">
        <v>6260564</v>
      </c>
      <c r="E20" s="479">
        <f t="shared" si="3"/>
        <v>0.19380745985856865</v>
      </c>
      <c r="F20" s="33"/>
      <c r="G20"/>
      <c r="I20"/>
      <c r="K20" s="14"/>
      <c r="M20" s="14"/>
    </row>
    <row r="21" spans="1:13" ht="15.75">
      <c r="A21" s="482">
        <v>2024</v>
      </c>
      <c r="B21" s="483">
        <v>1397051.0850722701</v>
      </c>
      <c r="C21" s="480">
        <f t="shared" si="2"/>
        <v>0.15140560139858517</v>
      </c>
      <c r="D21" s="483">
        <v>6820019.2999999998</v>
      </c>
      <c r="E21" s="479">
        <f t="shared" si="3"/>
        <v>0.20484562046214005</v>
      </c>
      <c r="F21" s="33"/>
      <c r="G21"/>
      <c r="I21"/>
      <c r="K21" s="14"/>
      <c r="M21" s="14"/>
    </row>
    <row r="22" spans="1:13" ht="15.75">
      <c r="A22" s="482" t="str">
        <f>+'Resumen '!O6</f>
        <v>Feb.2025</v>
      </c>
      <c r="B22" s="483">
        <f>+'Resumen '!B59/1000000</f>
        <v>1427673.15939024</v>
      </c>
      <c r="C22" s="480">
        <f t="shared" si="2"/>
        <v>2.1919079871288938E-2</v>
      </c>
      <c r="D22" s="483">
        <f>+'Resumen '!B60/1000000</f>
        <v>6820019.2599957138</v>
      </c>
      <c r="E22" s="479">
        <f t="shared" si="3"/>
        <v>0.2093356492062366</v>
      </c>
      <c r="F22" s="33"/>
      <c r="K22" s="14"/>
    </row>
    <row r="23" spans="1:13" ht="29.25" customHeight="1">
      <c r="A23" s="1504" t="s">
        <v>638</v>
      </c>
      <c r="B23" s="1505"/>
      <c r="C23" s="1505"/>
      <c r="D23" s="1505"/>
      <c r="E23" s="1505"/>
      <c r="J23" s="22"/>
      <c r="K23" s="14"/>
    </row>
    <row r="24" spans="1:13" ht="22.5" customHeight="1">
      <c r="K24" s="14"/>
    </row>
    <row r="25" spans="1:13" ht="22.5" customHeight="1">
      <c r="K25" s="14"/>
    </row>
    <row r="26" spans="1:13" ht="39.75" customHeight="1">
      <c r="K26" s="14"/>
    </row>
    <row r="27" spans="1:13" ht="39.75" customHeight="1">
      <c r="K27" s="14"/>
    </row>
    <row r="28" spans="1:13" ht="22.5" customHeight="1">
      <c r="K28" s="14"/>
    </row>
    <row r="29" spans="1:13" ht="22.5" customHeight="1">
      <c r="K29" s="14"/>
    </row>
    <row r="30" spans="1:13" ht="22.5" customHeight="1">
      <c r="K30" s="14"/>
    </row>
    <row r="31" spans="1:13" ht="22.5" customHeight="1">
      <c r="K31" s="14"/>
    </row>
    <row r="32" spans="1:13" ht="22.5" customHeight="1">
      <c r="K32" s="14"/>
    </row>
    <row r="33" spans="11:11" ht="22.5" customHeight="1">
      <c r="K33" s="14"/>
    </row>
    <row r="34" spans="11:11" ht="22.5" customHeight="1">
      <c r="K34" s="14"/>
    </row>
    <row r="35" spans="11:11" ht="22.5" customHeight="1">
      <c r="K35" s="14"/>
    </row>
    <row r="36" spans="11:11" ht="22.5" customHeight="1">
      <c r="K36" s="14"/>
    </row>
    <row r="37" spans="11:11" ht="22.5" customHeight="1">
      <c r="K37" s="14"/>
    </row>
    <row r="38" spans="11:11" ht="22.5" customHeight="1">
      <c r="K38" s="14"/>
    </row>
    <row r="39" spans="11:11" ht="22.5" customHeight="1">
      <c r="K39" s="14"/>
    </row>
    <row r="40" spans="11:11" ht="22.5" customHeight="1">
      <c r="K40" s="14"/>
    </row>
    <row r="41" spans="11:11" ht="22.5" customHeight="1">
      <c r="K41" s="14"/>
    </row>
    <row r="42" spans="11:11" ht="22.5" customHeight="1">
      <c r="K42" s="14"/>
    </row>
    <row r="43" spans="11:11" ht="22.5" customHeight="1">
      <c r="K43" s="14"/>
    </row>
    <row r="44" spans="11:11" ht="22.5" customHeight="1">
      <c r="K44" s="14"/>
    </row>
    <row r="45" spans="11:11" ht="22.5" customHeight="1">
      <c r="K45" s="14"/>
    </row>
    <row r="46" spans="11:11" ht="22.5" customHeight="1">
      <c r="K46" s="14"/>
    </row>
    <row r="47" spans="11:11" ht="22.5" customHeight="1">
      <c r="K47" s="14"/>
    </row>
    <row r="48" spans="11:11" ht="22.5" customHeight="1">
      <c r="K48" s="14"/>
    </row>
    <row r="49" spans="11:11" ht="22.5" customHeight="1">
      <c r="K49" s="14"/>
    </row>
    <row r="50" spans="11:11" ht="22.5" customHeight="1">
      <c r="K50" s="14"/>
    </row>
    <row r="51" spans="11:11" ht="22.5" customHeight="1">
      <c r="K51" s="14"/>
    </row>
    <row r="52" spans="11:11" ht="22.5" customHeight="1">
      <c r="K52" s="14"/>
    </row>
    <row r="53" spans="11:11" ht="22.5" customHeight="1">
      <c r="K53" s="14"/>
    </row>
    <row r="54" spans="11:11" ht="22.5" customHeight="1">
      <c r="K54" s="14"/>
    </row>
    <row r="55" spans="11:11" ht="22.5" customHeight="1">
      <c r="K55" s="14"/>
    </row>
    <row r="56" spans="11:11" ht="22.5" customHeight="1">
      <c r="K56" s="14"/>
    </row>
    <row r="57" spans="11:11" ht="22.5" customHeight="1">
      <c r="K57" s="14"/>
    </row>
    <row r="58" spans="11:11" ht="22.5" customHeight="1">
      <c r="K58" s="14"/>
    </row>
    <row r="59" spans="11:11" ht="22.5" customHeight="1">
      <c r="K59" s="14"/>
    </row>
    <row r="60" spans="11:11" ht="22.5" customHeight="1">
      <c r="K60" s="14"/>
    </row>
    <row r="61" spans="11:11" ht="22.5" customHeight="1">
      <c r="K61" s="14"/>
    </row>
    <row r="62" spans="11:11" ht="22.5" customHeight="1">
      <c r="K62" s="14"/>
    </row>
    <row r="63" spans="11:11" ht="22.5" customHeight="1">
      <c r="K63" s="14"/>
    </row>
    <row r="64" spans="11:11" ht="22.5" customHeight="1">
      <c r="K64" s="14"/>
    </row>
    <row r="65" spans="11:11" ht="22.5" customHeight="1">
      <c r="K65" s="14"/>
    </row>
    <row r="66" spans="11:11" ht="22.5" customHeight="1">
      <c r="K66" s="14"/>
    </row>
    <row r="67" spans="11:11" ht="22.5" customHeight="1">
      <c r="K67" s="14"/>
    </row>
    <row r="68" spans="11:11" ht="22.5" customHeight="1">
      <c r="K68" s="14"/>
    </row>
    <row r="69" spans="11:11" ht="22.5" customHeight="1">
      <c r="K69" s="14"/>
    </row>
    <row r="70" spans="11:11" ht="22.5" customHeight="1">
      <c r="K70" s="14"/>
    </row>
    <row r="71" spans="11:11" ht="22.5" customHeight="1">
      <c r="K71" s="14"/>
    </row>
    <row r="72" spans="11:11" ht="22.5" customHeight="1">
      <c r="K72" s="14"/>
    </row>
    <row r="73" spans="11:11" ht="22.5" customHeight="1">
      <c r="K73" s="14"/>
    </row>
    <row r="74" spans="11:11" ht="22.5" customHeight="1">
      <c r="K74" s="14"/>
    </row>
    <row r="75" spans="11:11" ht="22.5" customHeight="1">
      <c r="K75" s="14"/>
    </row>
    <row r="76" spans="11:11" ht="22.5" customHeight="1">
      <c r="K76" s="14"/>
    </row>
    <row r="77" spans="11:11" ht="22.5" customHeight="1">
      <c r="K77" s="14"/>
    </row>
    <row r="78" spans="11:11" ht="22.5" customHeight="1">
      <c r="K78" s="14"/>
    </row>
    <row r="79" spans="11:11" ht="22.5" customHeight="1">
      <c r="K79" s="14"/>
    </row>
    <row r="80" spans="11:11" ht="22.5" customHeight="1">
      <c r="K80" s="14"/>
    </row>
    <row r="81" spans="11:11" ht="22.5" customHeight="1">
      <c r="K81" s="14"/>
    </row>
    <row r="82" spans="11:11" ht="22.5" customHeight="1">
      <c r="K82" s="14"/>
    </row>
    <row r="83" spans="11:11" ht="22.5" customHeight="1">
      <c r="K83" s="14"/>
    </row>
    <row r="84" spans="11:11" ht="22.5" customHeight="1">
      <c r="K84" s="14"/>
    </row>
    <row r="85" spans="11:11" ht="22.5" customHeight="1">
      <c r="K85" s="14"/>
    </row>
    <row r="86" spans="11:11" ht="22.5" customHeight="1">
      <c r="K86" s="14"/>
    </row>
    <row r="87" spans="11:11" ht="22.5" customHeight="1">
      <c r="K87" s="14"/>
    </row>
    <row r="88" spans="11:11" ht="22.5" customHeight="1">
      <c r="K88" s="14"/>
    </row>
    <row r="89" spans="11:11" ht="22.5" customHeight="1">
      <c r="K89" s="14"/>
    </row>
    <row r="90" spans="11:11" ht="22.5" customHeight="1">
      <c r="K90" s="14"/>
    </row>
    <row r="91" spans="11:11" ht="22.5" customHeight="1">
      <c r="K91" s="14"/>
    </row>
    <row r="92" spans="11:11" ht="22.5" customHeight="1">
      <c r="K92" s="14"/>
    </row>
    <row r="93" spans="11:11" ht="22.5" customHeight="1">
      <c r="K93" s="14"/>
    </row>
    <row r="94" spans="11:11" ht="22.5" customHeight="1">
      <c r="K94" s="14"/>
    </row>
    <row r="95" spans="11:11" ht="22.5" customHeight="1">
      <c r="K95" s="14"/>
    </row>
    <row r="96" spans="11:11" ht="22.5" customHeight="1">
      <c r="K96" s="14"/>
    </row>
    <row r="97" spans="11:11" ht="22.5" customHeight="1">
      <c r="K97" s="14"/>
    </row>
    <row r="98" spans="11:11" ht="22.5" customHeight="1">
      <c r="K98" s="14"/>
    </row>
    <row r="99" spans="11:11" ht="22.5" customHeight="1">
      <c r="K99" s="14"/>
    </row>
    <row r="100" spans="11:11" ht="22.5" customHeight="1">
      <c r="K100" s="14"/>
    </row>
    <row r="101" spans="11:11" ht="22.5" customHeight="1">
      <c r="K101" s="14"/>
    </row>
    <row r="102" spans="11:11" ht="22.5" customHeight="1">
      <c r="K102" s="14"/>
    </row>
    <row r="103" spans="11:11" ht="22.5" customHeight="1">
      <c r="K103" s="14"/>
    </row>
    <row r="104" spans="11:11" ht="22.5" customHeight="1">
      <c r="K104" s="14"/>
    </row>
    <row r="105" spans="11:11" ht="22.5" customHeight="1">
      <c r="K105" s="14"/>
    </row>
    <row r="106" spans="11:11" ht="22.5" customHeight="1">
      <c r="K106" s="14"/>
    </row>
    <row r="107" spans="11:11" ht="22.5" customHeight="1">
      <c r="K107" s="14"/>
    </row>
    <row r="108" spans="11:11" ht="22.5" customHeight="1">
      <c r="K108" s="14"/>
    </row>
    <row r="109" spans="11:11" ht="22.5" customHeight="1">
      <c r="K109" s="14"/>
    </row>
    <row r="110" spans="11:11" ht="22.5" customHeight="1">
      <c r="K110" s="14"/>
    </row>
    <row r="111" spans="11:11" ht="22.5" customHeight="1">
      <c r="K111" s="14"/>
    </row>
    <row r="112" spans="11:11" ht="22.5" customHeight="1">
      <c r="K112" s="14"/>
    </row>
    <row r="113" spans="11:11" ht="22.5" customHeight="1">
      <c r="K113" s="14"/>
    </row>
    <row r="114" spans="11:11" ht="22.5" customHeight="1">
      <c r="K114" s="14"/>
    </row>
    <row r="115" spans="11:11" ht="22.5" customHeight="1">
      <c r="K115" s="14"/>
    </row>
    <row r="116" spans="11:11" ht="22.5" customHeight="1">
      <c r="K116" s="14"/>
    </row>
    <row r="117" spans="11:11" ht="22.5" customHeight="1">
      <c r="K117" s="14"/>
    </row>
    <row r="118" spans="11:11" ht="22.5" customHeight="1">
      <c r="K118" s="14"/>
    </row>
    <row r="119" spans="11:11" ht="22.5" customHeight="1">
      <c r="K119" s="14"/>
    </row>
    <row r="120" spans="11:11" ht="22.5" customHeight="1">
      <c r="K120" s="14"/>
    </row>
    <row r="121" spans="11:11" ht="22.5" customHeight="1">
      <c r="K121" s="14"/>
    </row>
    <row r="122" spans="11:11" ht="22.5" customHeight="1">
      <c r="K122" s="14"/>
    </row>
    <row r="123" spans="11:11" ht="22.5" customHeight="1">
      <c r="K123" s="14"/>
    </row>
    <row r="124" spans="11:11" ht="22.5" customHeight="1">
      <c r="K124" s="14"/>
    </row>
    <row r="125" spans="11:11" ht="22.5" customHeight="1">
      <c r="K125" s="14"/>
    </row>
    <row r="126" spans="11:11" ht="22.5" customHeight="1">
      <c r="K126" s="14"/>
    </row>
    <row r="127" spans="11:11" ht="22.5" customHeight="1">
      <c r="K127" s="14"/>
    </row>
    <row r="128" spans="11:11" ht="22.5" customHeight="1">
      <c r="K128" s="14"/>
    </row>
    <row r="129" spans="11:11" ht="22.5" customHeight="1">
      <c r="K129" s="14"/>
    </row>
    <row r="130" spans="11:11" ht="22.5" customHeight="1">
      <c r="K130" s="14"/>
    </row>
    <row r="131" spans="11:11" ht="22.5" customHeight="1">
      <c r="K131" s="14"/>
    </row>
    <row r="132" spans="11:11" ht="22.5" customHeight="1">
      <c r="K132" s="14"/>
    </row>
    <row r="133" spans="11:11" ht="22.5" customHeight="1">
      <c r="K133" s="14"/>
    </row>
    <row r="134" spans="11:11" ht="22.5" customHeight="1">
      <c r="K134" s="14"/>
    </row>
    <row r="135" spans="11:11" ht="22.5" customHeight="1">
      <c r="K135" s="14"/>
    </row>
    <row r="136" spans="11:11" ht="22.5" customHeight="1">
      <c r="K136" s="14"/>
    </row>
    <row r="137" spans="11:11" ht="22.5" customHeight="1">
      <c r="K137" s="14"/>
    </row>
    <row r="138" spans="11:11" ht="22.5" customHeight="1">
      <c r="K138" s="14"/>
    </row>
    <row r="139" spans="11:11" ht="22.5" customHeight="1">
      <c r="K139" s="14"/>
    </row>
    <row r="140" spans="11:11" ht="22.5" customHeight="1">
      <c r="K140" s="14"/>
    </row>
    <row r="141" spans="11:11" ht="22.5" customHeight="1">
      <c r="K141" s="14"/>
    </row>
    <row r="142" spans="11:11" ht="22.5" customHeight="1">
      <c r="K142" s="14"/>
    </row>
    <row r="143" spans="11:11" ht="22.5" customHeight="1">
      <c r="K143" s="14"/>
    </row>
    <row r="144" spans="11:11" ht="22.5" customHeight="1">
      <c r="K144" s="14"/>
    </row>
    <row r="145" spans="11:11" ht="22.5" customHeight="1">
      <c r="K145" s="14"/>
    </row>
    <row r="146" spans="11:11" ht="22.5" customHeight="1">
      <c r="K146" s="14"/>
    </row>
    <row r="147" spans="11:11" ht="22.5" customHeight="1">
      <c r="K147" s="14"/>
    </row>
    <row r="148" spans="11:11" ht="22.5" customHeight="1">
      <c r="K148" s="14"/>
    </row>
    <row r="149" spans="11:11" ht="22.5" customHeight="1">
      <c r="K149" s="14"/>
    </row>
    <row r="150" spans="11:11" ht="22.5" customHeight="1">
      <c r="K150" s="14"/>
    </row>
    <row r="151" spans="11:11" ht="22.5" customHeight="1">
      <c r="K151" s="14"/>
    </row>
    <row r="152" spans="11:11" ht="22.5" customHeight="1">
      <c r="K152" s="14"/>
    </row>
    <row r="153" spans="11:11" ht="22.5" customHeight="1">
      <c r="K153" s="14"/>
    </row>
    <row r="154" spans="11:11" ht="22.5" customHeight="1">
      <c r="K154" s="14"/>
    </row>
    <row r="155" spans="11:11" ht="22.5" customHeight="1">
      <c r="K155" s="14"/>
    </row>
    <row r="156" spans="11:11" ht="22.5" customHeight="1">
      <c r="K156" s="14"/>
    </row>
    <row r="157" spans="11:11" ht="22.5" customHeight="1">
      <c r="K157" s="14"/>
    </row>
  </sheetData>
  <mergeCells count="4">
    <mergeCell ref="A3:I3"/>
    <mergeCell ref="A23:E23"/>
    <mergeCell ref="A1:I1"/>
    <mergeCell ref="A2:I2"/>
  </mergeCells>
  <conditionalFormatting sqref="C6:C22">
    <cfRule type="cellIs" dxfId="245" priority="1" operator="equal">
      <formula>0</formula>
    </cfRule>
  </conditionalFormatting>
  <pageMargins left="0.70866141732283472" right="0.70866141732283472" top="0.74803149606299213" bottom="0.74803149606299213" header="0.31496062992125984" footer="0.31496062992125984"/>
  <pageSetup paperSize="119" scale="55" orientation="landscape" r:id="rId1"/>
  <drawing r:id="rId2"/>
  <tableParts count="1">
    <tablePart r:id="rId3"/>
  </tablePart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tabColor theme="8" tint="-0.249977111117893"/>
    <pageSetUpPr fitToPage="1"/>
  </sheetPr>
  <dimension ref="A1:E88"/>
  <sheetViews>
    <sheetView showGridLines="0" view="pageBreakPreview" zoomScale="85" zoomScaleNormal="100" zoomScaleSheetLayoutView="85" workbookViewId="0">
      <selection activeCell="E13" sqref="E13"/>
    </sheetView>
  </sheetViews>
  <sheetFormatPr defaultColWidth="11.42578125" defaultRowHeight="15"/>
  <cols>
    <col min="1" max="1" width="51.7109375" style="64" customWidth="1"/>
    <col min="2" max="2" width="30.140625" style="64" customWidth="1"/>
    <col min="3" max="5" width="26.5703125" style="64" customWidth="1"/>
    <col min="6" max="16384" width="11.42578125" style="64"/>
  </cols>
  <sheetData>
    <row r="1" spans="1:5" s="439" customFormat="1" ht="57.75" customHeight="1">
      <c r="A1" s="1384" t="s">
        <v>639</v>
      </c>
      <c r="B1" s="1384"/>
      <c r="C1" s="1384"/>
      <c r="D1" s="1384"/>
      <c r="E1" s="1384"/>
    </row>
    <row r="2" spans="1:5" s="439" customFormat="1" ht="21" customHeight="1">
      <c r="A2" s="1508" t="s">
        <v>640</v>
      </c>
      <c r="B2" s="1508"/>
      <c r="C2" s="1508"/>
      <c r="D2" s="1508"/>
      <c r="E2" s="1508"/>
    </row>
    <row r="3" spans="1:5" ht="12.75" customHeight="1"/>
    <row r="4" spans="1:5" s="418" customFormat="1" ht="24" customHeight="1">
      <c r="A4" s="864" t="s">
        <v>641</v>
      </c>
      <c r="B4" s="865" t="s">
        <v>642</v>
      </c>
      <c r="C4" s="864" t="s">
        <v>643</v>
      </c>
      <c r="D4" s="417"/>
      <c r="E4" s="417"/>
    </row>
    <row r="5" spans="1:5" ht="13.5" customHeight="1">
      <c r="A5" s="1055" t="s">
        <v>442</v>
      </c>
      <c r="B5" s="1056">
        <v>604193862191.69995</v>
      </c>
      <c r="C5" s="1057">
        <f>+Tabla4112[[#This Row],[Inversión ]]/$B$13</f>
        <v>0.4864189609023078</v>
      </c>
      <c r="D5" s="1036"/>
      <c r="E5" s="1036"/>
    </row>
    <row r="6" spans="1:5" ht="13.5" customHeight="1">
      <c r="A6" s="1055" t="s">
        <v>644</v>
      </c>
      <c r="B6" s="1056">
        <v>243583964496.66</v>
      </c>
      <c r="C6" s="1057">
        <f>+Tabla4112[[#This Row],[Inversión ]]/$B$13</f>
        <v>0.19610238752365408</v>
      </c>
      <c r="D6" s="1036"/>
      <c r="E6" s="1036"/>
    </row>
    <row r="7" spans="1:5" ht="13.5" customHeight="1">
      <c r="A7" s="1055" t="s">
        <v>645</v>
      </c>
      <c r="B7" s="1056">
        <v>91024126361.479996</v>
      </c>
      <c r="C7" s="1057">
        <f>+Tabla4112[[#This Row],[Inversión ]]/$B$13</f>
        <v>7.3280885047692729E-2</v>
      </c>
      <c r="D7" s="1036"/>
      <c r="E7" s="1036"/>
    </row>
    <row r="8" spans="1:5" ht="13.5" customHeight="1">
      <c r="A8" s="1055" t="s">
        <v>646</v>
      </c>
      <c r="B8" s="1056">
        <v>22794191710.690002</v>
      </c>
      <c r="C8" s="1057">
        <f>+Tabla4112[[#This Row],[Inversión ]]/$B$13</f>
        <v>1.8350942868406623E-2</v>
      </c>
      <c r="D8" s="1036"/>
      <c r="E8" s="1036"/>
    </row>
    <row r="9" spans="1:5" ht="13.5" customHeight="1">
      <c r="A9" s="1055" t="s">
        <v>647</v>
      </c>
      <c r="B9" s="1056">
        <v>578528909</v>
      </c>
      <c r="C9" s="1057">
        <f>+Tabla4112[[#This Row],[Inversión ]]/$B$13</f>
        <v>4.6575685119826693E-4</v>
      </c>
      <c r="D9" s="1036"/>
      <c r="E9" s="1036"/>
    </row>
    <row r="10" spans="1:5" ht="13.5" customHeight="1">
      <c r="A10" s="1055" t="s">
        <v>181</v>
      </c>
      <c r="B10" s="1056">
        <v>28366297022.850002</v>
      </c>
      <c r="C10" s="1057">
        <f>+Tabla4112[[#This Row],[Inversión ]]/$B$13</f>
        <v>2.2836883301742474E-2</v>
      </c>
      <c r="D10" s="1036"/>
      <c r="E10" s="1036"/>
    </row>
    <row r="11" spans="1:5" ht="13.5" customHeight="1">
      <c r="A11" s="1055" t="s">
        <v>648</v>
      </c>
      <c r="B11" s="1056">
        <v>56667099670.329994</v>
      </c>
      <c r="C11" s="1057">
        <f>+Tabla4112[[#This Row],[Inversión ]]/$B$13</f>
        <v>4.5621038980769843E-2</v>
      </c>
      <c r="D11" s="1036"/>
      <c r="E11" s="1036"/>
    </row>
    <row r="12" spans="1:5" ht="13.5" customHeight="1">
      <c r="A12" s="1058" t="s">
        <v>649</v>
      </c>
      <c r="B12" s="1056">
        <v>194918390067.44998</v>
      </c>
      <c r="C12" s="1057">
        <f>+Tabla4112[[#This Row],[Inversión ]]/$B$13</f>
        <v>0.15692314452422818</v>
      </c>
      <c r="D12" s="1036"/>
      <c r="E12" s="1036"/>
    </row>
    <row r="13" spans="1:5" s="125" customFormat="1" ht="13.5" customHeight="1">
      <c r="A13" s="1059" t="s">
        <v>650</v>
      </c>
      <c r="B13" s="1060">
        <v>1242126460430.1599</v>
      </c>
      <c r="C13" s="1057">
        <f>+Tabla4112[[#This Row],[Inversión ]]/$B$13</f>
        <v>1</v>
      </c>
      <c r="D13" s="1036"/>
      <c r="E13" s="1036"/>
    </row>
    <row r="14" spans="1:5" ht="15.75">
      <c r="A14" s="1200" t="s">
        <v>651</v>
      </c>
      <c r="B14" s="1201"/>
      <c r="C14" s="1059"/>
    </row>
    <row r="57" ht="15" hidden="1" customHeight="1"/>
    <row r="58" ht="15" hidden="1" customHeight="1"/>
    <row r="59" ht="15" hidden="1" customHeight="1"/>
    <row r="60" ht="15" hidden="1" customHeight="1"/>
    <row r="61" ht="15" hidden="1" customHeight="1"/>
    <row r="62" ht="15" hidden="1" customHeight="1"/>
    <row r="63" ht="15" hidden="1" customHeight="1"/>
    <row r="64" ht="15" hidden="1" customHeight="1"/>
    <row r="65" ht="15" hidden="1" customHeight="1"/>
    <row r="66" ht="15" hidden="1" customHeight="1"/>
    <row r="67" ht="15" hidden="1" customHeight="1"/>
    <row r="68" ht="15" hidden="1" customHeight="1"/>
    <row r="69" ht="15" hidden="1" customHeight="1"/>
    <row r="70" ht="15" hidden="1" customHeight="1"/>
    <row r="71" ht="15" hidden="1" customHeight="1"/>
    <row r="72" ht="15" hidden="1" customHeight="1"/>
    <row r="73" ht="15" hidden="1" customHeight="1"/>
    <row r="74" ht="15" hidden="1" customHeight="1"/>
    <row r="75" ht="15" hidden="1" customHeight="1"/>
    <row r="76" ht="15" hidden="1" customHeight="1"/>
    <row r="77" ht="15" hidden="1" customHeight="1"/>
    <row r="78" ht="15" hidden="1" customHeight="1"/>
    <row r="79" ht="15" hidden="1" customHeight="1"/>
    <row r="80" ht="15" hidden="1" customHeight="1"/>
    <row r="81" ht="15" hidden="1" customHeight="1"/>
    <row r="82" ht="15" hidden="1" customHeight="1"/>
    <row r="83" ht="15" hidden="1" customHeight="1"/>
    <row r="84" ht="15" hidden="1" customHeight="1"/>
    <row r="85" ht="15" hidden="1" customHeight="1"/>
    <row r="86" ht="15" hidden="1" customHeight="1"/>
    <row r="87" ht="15" hidden="1" customHeight="1"/>
    <row r="88" ht="15" hidden="1" customHeight="1"/>
  </sheetData>
  <mergeCells count="2">
    <mergeCell ref="A1:E1"/>
    <mergeCell ref="A2:E2"/>
  </mergeCells>
  <pageMargins left="0.70866141732283472" right="0.70866141732283472" top="0.74803149606299213" bottom="0.74803149606299213" header="0.31496062992125984" footer="0.31496062992125984"/>
  <pageSetup paperSize="119" scale="64" orientation="landscape" r:id="rId1"/>
  <drawing r:id="rId2"/>
  <tableParts count="1">
    <tablePart r:id="rId3"/>
  </tablePart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Hoja96">
    <tabColor theme="8" tint="-0.249977111117893"/>
    <pageSetUpPr fitToPage="1"/>
  </sheetPr>
  <dimension ref="A1:M52"/>
  <sheetViews>
    <sheetView showGridLines="0" view="pageBreakPreview" zoomScale="55" zoomScaleNormal="100" zoomScaleSheetLayoutView="55" workbookViewId="0">
      <selection activeCell="K37" sqref="K37"/>
    </sheetView>
  </sheetViews>
  <sheetFormatPr defaultColWidth="11.42578125" defaultRowHeight="15"/>
  <cols>
    <col min="1" max="1" width="34" style="23" customWidth="1"/>
    <col min="2" max="2" width="46" style="23" customWidth="1"/>
    <col min="3" max="3" width="40" style="23" customWidth="1"/>
    <col min="4" max="8" width="11.42578125" style="23"/>
    <col min="9" max="9" width="11.42578125" style="136"/>
    <col min="10" max="10" width="22" style="136" customWidth="1"/>
    <col min="11" max="11" width="25.42578125" style="136" customWidth="1"/>
    <col min="12" max="12" width="18.7109375" style="136" customWidth="1"/>
    <col min="13" max="13" width="11.42578125" style="136"/>
    <col min="14" max="16384" width="11.42578125" style="23"/>
  </cols>
  <sheetData>
    <row r="1" spans="1:13" s="442" customFormat="1" ht="81.75" customHeight="1">
      <c r="A1" s="1493" t="s">
        <v>652</v>
      </c>
      <c r="B1" s="1493"/>
      <c r="C1" s="1493"/>
      <c r="D1" s="1493"/>
      <c r="E1" s="1493"/>
      <c r="F1" s="1493"/>
      <c r="G1" s="1493"/>
      <c r="H1" s="1493"/>
      <c r="I1" s="1493"/>
      <c r="J1" s="1493"/>
      <c r="K1" s="1493"/>
      <c r="L1" s="1493"/>
      <c r="M1" s="441"/>
    </row>
    <row r="2" spans="1:13" s="442" customFormat="1" ht="32.25" customHeight="1">
      <c r="A2" s="1434" t="s">
        <v>653</v>
      </c>
      <c r="B2" s="1434"/>
      <c r="C2" s="1434"/>
      <c r="D2" s="1434"/>
      <c r="E2" s="1434"/>
      <c r="F2" s="1434"/>
      <c r="G2" s="1434"/>
      <c r="H2" s="1434"/>
      <c r="I2" s="1434"/>
      <c r="J2" s="1434"/>
      <c r="K2" s="1434"/>
      <c r="L2" s="1434"/>
      <c r="M2" s="441"/>
    </row>
    <row r="3" spans="1:13" ht="34.5" customHeight="1">
      <c r="A3" s="1510" t="s">
        <v>654</v>
      </c>
      <c r="B3" s="1510"/>
      <c r="C3" s="1510"/>
      <c r="D3" s="1510"/>
      <c r="E3" s="1510"/>
      <c r="F3" s="1510"/>
      <c r="G3" s="1510"/>
      <c r="H3" s="1510"/>
      <c r="I3" s="1510"/>
      <c r="J3" s="1510"/>
      <c r="K3" s="1510"/>
      <c r="L3" s="1510"/>
    </row>
    <row r="4" spans="1:13" ht="42.75" customHeight="1">
      <c r="A4" s="1509" t="s">
        <v>655</v>
      </c>
      <c r="B4" s="1509"/>
      <c r="C4" s="1509"/>
      <c r="D4" s="426"/>
    </row>
    <row r="5" spans="1:13" ht="30" customHeight="1">
      <c r="A5" s="821" t="s">
        <v>326</v>
      </c>
      <c r="B5" s="822" t="s">
        <v>656</v>
      </c>
      <c r="C5" s="823" t="s">
        <v>657</v>
      </c>
      <c r="D5" s="427"/>
      <c r="G5" s="68"/>
      <c r="H5" s="68"/>
      <c r="I5" s="137"/>
      <c r="J5" s="138"/>
      <c r="K5" s="138"/>
      <c r="L5" s="139"/>
    </row>
    <row r="6" spans="1:13" ht="26.25" hidden="1">
      <c r="A6" s="582">
        <v>37956</v>
      </c>
      <c r="B6" s="581">
        <v>0.24099999999999999</v>
      </c>
      <c r="C6" s="583">
        <v>0.23569999999999999</v>
      </c>
      <c r="D6" s="427"/>
      <c r="G6" s="68"/>
      <c r="H6" s="68"/>
      <c r="I6" s="137"/>
      <c r="J6" s="138"/>
      <c r="K6" s="138"/>
      <c r="L6" s="139"/>
    </row>
    <row r="7" spans="1:13" ht="26.25" hidden="1">
      <c r="A7" s="582">
        <v>38139</v>
      </c>
      <c r="B7" s="581">
        <v>0.25175884853706698</v>
      </c>
      <c r="C7" s="583">
        <v>0.24867163477509091</v>
      </c>
      <c r="D7" s="427"/>
      <c r="G7" s="68"/>
      <c r="H7" s="68"/>
      <c r="I7" s="137"/>
      <c r="L7" s="139"/>
    </row>
    <row r="8" spans="1:13" ht="26.25" hidden="1">
      <c r="A8" s="582">
        <v>38322</v>
      </c>
      <c r="B8" s="581">
        <v>0.22987130488506399</v>
      </c>
      <c r="C8" s="583">
        <v>0.238433752130429</v>
      </c>
      <c r="D8" s="427"/>
      <c r="G8" s="68"/>
      <c r="H8" s="68"/>
      <c r="I8" s="137"/>
      <c r="L8" s="139"/>
    </row>
    <row r="9" spans="1:13" ht="26.25" hidden="1">
      <c r="A9" s="582">
        <v>38504</v>
      </c>
      <c r="B9" s="581">
        <v>0.1992410770624177</v>
      </c>
      <c r="C9" s="583">
        <v>0.20409561690347056</v>
      </c>
      <c r="D9" s="427"/>
      <c r="G9" s="68"/>
      <c r="H9" s="68"/>
      <c r="I9" s="137"/>
      <c r="L9" s="139"/>
    </row>
    <row r="10" spans="1:13" ht="26.25" hidden="1">
      <c r="A10" s="582">
        <v>38687</v>
      </c>
      <c r="B10" s="581">
        <v>0.17089695553831788</v>
      </c>
      <c r="C10" s="583">
        <v>0.16964146990989265</v>
      </c>
      <c r="D10" s="427"/>
      <c r="G10" s="68"/>
      <c r="H10" s="68"/>
      <c r="I10" s="137"/>
      <c r="L10" s="139"/>
    </row>
    <row r="11" spans="1:13" ht="26.25" hidden="1">
      <c r="A11" s="582">
        <v>38869</v>
      </c>
      <c r="B11" s="581">
        <v>0.13300480636525761</v>
      </c>
      <c r="C11" s="583">
        <v>0.13468173812691406</v>
      </c>
      <c r="D11" s="427"/>
      <c r="G11" s="68"/>
      <c r="H11" s="68"/>
      <c r="I11" s="137"/>
      <c r="L11" s="139"/>
    </row>
    <row r="12" spans="1:13" ht="26.25" hidden="1">
      <c r="A12" s="582">
        <v>39052</v>
      </c>
      <c r="B12" s="581">
        <v>0.11468843642102869</v>
      </c>
      <c r="C12" s="583">
        <v>0.11484584318471436</v>
      </c>
      <c r="D12" s="427"/>
      <c r="G12" s="68"/>
      <c r="H12" s="68"/>
      <c r="I12" s="137"/>
      <c r="L12" s="139"/>
    </row>
    <row r="13" spans="1:13" ht="26.25" hidden="1">
      <c r="A13" s="582">
        <v>39234</v>
      </c>
      <c r="B13" s="581">
        <v>9.4391360756030912E-2</v>
      </c>
      <c r="C13" s="583">
        <v>9.4204840251650449E-2</v>
      </c>
      <c r="D13" s="427"/>
      <c r="G13" s="68"/>
      <c r="H13" s="68"/>
      <c r="I13" s="137"/>
      <c r="L13" s="139"/>
    </row>
    <row r="14" spans="1:13" ht="26.25" hidden="1">
      <c r="A14" s="582">
        <v>39417</v>
      </c>
      <c r="B14" s="581">
        <v>8.4768885030462301E-2</v>
      </c>
      <c r="C14" s="583">
        <v>8.4401489702688598E-2</v>
      </c>
      <c r="D14" s="427"/>
      <c r="G14" s="68"/>
      <c r="H14" s="68"/>
      <c r="I14" s="137"/>
      <c r="L14" s="139"/>
    </row>
    <row r="15" spans="1:13" ht="26.25" hidden="1">
      <c r="A15" s="582">
        <v>39600</v>
      </c>
      <c r="B15" s="581">
        <v>8.6699999999999999E-2</v>
      </c>
      <c r="C15" s="583">
        <v>9.06E-2</v>
      </c>
      <c r="D15" s="427"/>
      <c r="L15" s="139"/>
    </row>
    <row r="16" spans="1:13" ht="26.25" hidden="1">
      <c r="A16" s="582">
        <v>39783</v>
      </c>
      <c r="B16" s="581">
        <v>0.1208</v>
      </c>
      <c r="C16" s="583">
        <v>0.1326</v>
      </c>
      <c r="D16" s="427"/>
      <c r="L16" s="139"/>
    </row>
    <row r="17" spans="1:13" customFormat="1" ht="26.25" hidden="1">
      <c r="A17" s="582">
        <v>39965</v>
      </c>
      <c r="B17" s="581">
        <v>0.15529999999999999</v>
      </c>
      <c r="C17" s="583">
        <v>0.161</v>
      </c>
      <c r="D17" s="428"/>
      <c r="I17" s="49"/>
      <c r="L17" s="140"/>
      <c r="M17" s="49"/>
    </row>
    <row r="18" spans="1:13" ht="26.25" hidden="1">
      <c r="A18" s="582">
        <v>40148</v>
      </c>
      <c r="B18" s="581">
        <v>0.1404</v>
      </c>
      <c r="C18" s="583">
        <v>0.14330000000000001</v>
      </c>
      <c r="D18" s="427"/>
      <c r="L18" s="139"/>
    </row>
    <row r="19" spans="1:13" ht="26.25" hidden="1">
      <c r="A19" s="582">
        <v>40330</v>
      </c>
      <c r="B19" s="581">
        <v>0.11609999999999999</v>
      </c>
      <c r="C19" s="583">
        <v>0.1183</v>
      </c>
      <c r="D19" s="428"/>
      <c r="E19"/>
      <c r="F19"/>
      <c r="G19"/>
      <c r="H19"/>
      <c r="I19" s="49"/>
      <c r="L19" s="140"/>
    </row>
    <row r="20" spans="1:13" ht="26.25">
      <c r="A20" s="582">
        <v>40513</v>
      </c>
      <c r="B20" s="581">
        <v>0.108409960162953</v>
      </c>
      <c r="C20" s="583">
        <v>0.110547250717437</v>
      </c>
      <c r="D20" s="427"/>
      <c r="L20" s="139"/>
    </row>
    <row r="21" spans="1:13" ht="26.25" hidden="1">
      <c r="A21" s="582">
        <v>40695</v>
      </c>
      <c r="B21" s="581">
        <v>0.113957126516463</v>
      </c>
      <c r="C21" s="583">
        <v>0.115288967128472</v>
      </c>
      <c r="D21" s="427"/>
      <c r="L21" s="139"/>
    </row>
    <row r="22" spans="1:13" ht="26.25">
      <c r="A22" s="582">
        <v>40878</v>
      </c>
      <c r="B22" s="581">
        <v>0.124824699343822</v>
      </c>
      <c r="C22" s="583">
        <v>0.12663965470126301</v>
      </c>
      <c r="D22" s="427"/>
      <c r="L22" s="139"/>
    </row>
    <row r="23" spans="1:13" ht="26.25" hidden="1">
      <c r="A23" s="582">
        <v>41061</v>
      </c>
      <c r="B23" s="581">
        <v>0.13097785101096041</v>
      </c>
      <c r="C23" s="583">
        <v>0.13425247806895432</v>
      </c>
      <c r="D23" s="427"/>
      <c r="L23" s="139"/>
    </row>
    <row r="24" spans="1:13" ht="26.25">
      <c r="A24" s="582">
        <v>41244</v>
      </c>
      <c r="B24" s="581">
        <v>0.14269999999999999</v>
      </c>
      <c r="C24" s="583">
        <v>0.1454</v>
      </c>
      <c r="D24" s="427"/>
      <c r="J24" s="139"/>
      <c r="K24" s="139"/>
      <c r="L24" s="139"/>
    </row>
    <row r="25" spans="1:13" ht="26.25" hidden="1">
      <c r="A25" s="582">
        <v>41426</v>
      </c>
      <c r="B25" s="581">
        <v>0.15329999999999999</v>
      </c>
      <c r="C25" s="583">
        <v>0.15759999999999999</v>
      </c>
      <c r="D25" s="427"/>
      <c r="J25" s="139"/>
      <c r="K25" s="139"/>
      <c r="L25" s="139"/>
    </row>
    <row r="26" spans="1:13" ht="26.25">
      <c r="A26" s="582">
        <v>41609</v>
      </c>
      <c r="B26" s="581">
        <v>0.132289709655253</v>
      </c>
      <c r="C26" s="583">
        <v>0.133732017269869</v>
      </c>
      <c r="D26" s="427"/>
      <c r="J26" s="139"/>
      <c r="K26" s="139"/>
      <c r="L26" s="139"/>
    </row>
    <row r="27" spans="1:13" ht="26.25" hidden="1">
      <c r="A27" s="582">
        <v>41791</v>
      </c>
      <c r="B27" s="581">
        <v>0.116663916655663</v>
      </c>
      <c r="C27" s="583">
        <v>0.117645839774349</v>
      </c>
      <c r="D27" s="427"/>
      <c r="J27" s="139"/>
      <c r="K27" s="139"/>
      <c r="L27" s="139"/>
    </row>
    <row r="28" spans="1:13" ht="26.25">
      <c r="A28" s="582">
        <v>41974</v>
      </c>
      <c r="B28" s="581">
        <v>0.12024802064232901</v>
      </c>
      <c r="C28" s="583">
        <v>0.124785116569871</v>
      </c>
      <c r="D28" s="427"/>
      <c r="J28" s="139"/>
      <c r="K28" s="139"/>
      <c r="L28" s="139"/>
    </row>
    <row r="29" spans="1:13" ht="26.25" hidden="1">
      <c r="A29" s="582">
        <v>42156</v>
      </c>
      <c r="B29" s="581">
        <v>0.119904812700729</v>
      </c>
      <c r="C29" s="583">
        <v>0.12382087974788</v>
      </c>
      <c r="D29" s="427"/>
      <c r="J29" s="139"/>
      <c r="K29" s="139"/>
      <c r="L29" s="139"/>
    </row>
    <row r="30" spans="1:13" ht="26.25">
      <c r="A30" s="582">
        <v>42339</v>
      </c>
      <c r="B30" s="581">
        <v>0.10699132529452618</v>
      </c>
      <c r="C30" s="583">
        <v>0.11080081164274938</v>
      </c>
      <c r="D30" s="427"/>
    </row>
    <row r="31" spans="1:13" ht="26.25" hidden="1">
      <c r="A31" s="582">
        <v>42522</v>
      </c>
      <c r="B31" s="581">
        <v>9.4724611591017208E-2</v>
      </c>
      <c r="C31" s="583">
        <v>9.923979479437206E-2</v>
      </c>
      <c r="D31" s="427"/>
    </row>
    <row r="32" spans="1:13" ht="26.25">
      <c r="A32" s="582">
        <v>42705</v>
      </c>
      <c r="B32" s="581">
        <v>9.8297349429762718E-2</v>
      </c>
      <c r="C32" s="583">
        <v>0.10235589284546419</v>
      </c>
      <c r="D32" s="427"/>
    </row>
    <row r="33" spans="1:4" ht="26.25">
      <c r="A33" s="582">
        <v>43070</v>
      </c>
      <c r="B33" s="581">
        <v>0.1082</v>
      </c>
      <c r="C33" s="583">
        <v>0.11070000000000001</v>
      </c>
      <c r="D33" s="427"/>
    </row>
    <row r="34" spans="1:4" ht="26.25">
      <c r="A34" s="584">
        <v>43435</v>
      </c>
      <c r="B34" s="585">
        <v>7.7600000000000002E-2</v>
      </c>
      <c r="C34" s="586">
        <v>8.2600000000000007E-2</v>
      </c>
      <c r="D34" s="427"/>
    </row>
    <row r="35" spans="1:4" ht="26.25">
      <c r="A35" s="584">
        <v>43800</v>
      </c>
      <c r="B35" s="585">
        <v>0.10809646211624585</v>
      </c>
      <c r="C35" s="586">
        <v>0.10823910973861361</v>
      </c>
      <c r="D35" s="427"/>
    </row>
    <row r="36" spans="1:4" ht="26.25">
      <c r="A36" s="584">
        <v>44166</v>
      </c>
      <c r="B36" s="585">
        <v>0.1028</v>
      </c>
      <c r="C36" s="586">
        <v>0.1021</v>
      </c>
      <c r="D36" s="427"/>
    </row>
    <row r="37" spans="1:4" ht="26.25">
      <c r="A37" s="584">
        <v>44531</v>
      </c>
      <c r="B37" s="585">
        <v>0.1215</v>
      </c>
      <c r="C37" s="586">
        <v>0.12</v>
      </c>
      <c r="D37" s="427"/>
    </row>
    <row r="38" spans="1:4" ht="26.25">
      <c r="A38" s="584">
        <v>44896</v>
      </c>
      <c r="B38" s="585">
        <v>5.5199999999999999E-2</v>
      </c>
      <c r="C38" s="586">
        <v>6.0999999999999999E-2</v>
      </c>
      <c r="D38" s="429"/>
    </row>
    <row r="39" spans="1:4" ht="26.25">
      <c r="A39" s="584">
        <v>45261</v>
      </c>
      <c r="B39" s="585">
        <v>8.7400000000000005E-2</v>
      </c>
      <c r="C39" s="586">
        <v>8.8999999999999996E-2</v>
      </c>
    </row>
    <row r="40" spans="1:4" ht="26.25">
      <c r="A40" s="584">
        <v>45627</v>
      </c>
      <c r="B40" s="585">
        <v>9.9900000000000003E-2</v>
      </c>
      <c r="C40" s="586">
        <v>0.1</v>
      </c>
    </row>
    <row r="41" spans="1:4" ht="26.25">
      <c r="A41" s="584">
        <v>45689</v>
      </c>
      <c r="B41" s="585">
        <f>+'Resumen '!B49</f>
        <v>9.7699999999999995E-2</v>
      </c>
      <c r="C41" s="586">
        <f>+'Resumen '!B50</f>
        <v>9.9400000000000002E-2</v>
      </c>
    </row>
    <row r="50" ht="39.75" customHeight="1"/>
    <row r="51" ht="39.75" customHeight="1"/>
    <row r="52" ht="39.75" customHeight="1"/>
  </sheetData>
  <mergeCells count="4">
    <mergeCell ref="A1:L1"/>
    <mergeCell ref="A4:C4"/>
    <mergeCell ref="A3:L3"/>
    <mergeCell ref="A2:L2"/>
  </mergeCells>
  <conditionalFormatting sqref="B41:C41">
    <cfRule type="cellIs" dxfId="227" priority="1" operator="equal">
      <formula>0</formula>
    </cfRule>
  </conditionalFormatting>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Hoja97">
    <tabColor theme="8" tint="-0.249977111117893"/>
    <pageSetUpPr fitToPage="1"/>
  </sheetPr>
  <dimension ref="A1:P40"/>
  <sheetViews>
    <sheetView showGridLines="0" view="pageBreakPreview" zoomScale="70" zoomScaleNormal="100" zoomScaleSheetLayoutView="70" workbookViewId="0">
      <selection activeCell="E21" sqref="E21"/>
    </sheetView>
  </sheetViews>
  <sheetFormatPr defaultColWidth="11.42578125" defaultRowHeight="15"/>
  <cols>
    <col min="1" max="1" width="23.7109375" style="56" customWidth="1"/>
    <col min="2" max="2" width="26.5703125" style="56" customWidth="1"/>
    <col min="3" max="3" width="22.28515625" style="56" customWidth="1"/>
    <col min="4" max="4" width="22.42578125" style="56" customWidth="1"/>
    <col min="5" max="5" width="14.28515625" style="56" customWidth="1"/>
    <col min="6" max="11" width="13.5703125" style="56" customWidth="1"/>
    <col min="12" max="12" width="26.85546875" style="56" customWidth="1"/>
    <col min="13" max="13" width="22.7109375" style="56" customWidth="1"/>
    <col min="14" max="14" width="0.28515625" style="56" customWidth="1"/>
    <col min="15" max="15" width="11.42578125" style="56"/>
    <col min="16" max="16" width="12.7109375" style="56" customWidth="1"/>
    <col min="17" max="18" width="15.28515625" style="56" customWidth="1"/>
    <col min="19" max="19" width="15.85546875" style="56" customWidth="1"/>
    <col min="20" max="16384" width="11.42578125" style="56"/>
  </cols>
  <sheetData>
    <row r="1" spans="1:14" s="440" customFormat="1" ht="72.75" customHeight="1">
      <c r="A1" s="1511" t="s">
        <v>658</v>
      </c>
      <c r="B1" s="1511"/>
      <c r="C1" s="1511"/>
      <c r="D1" s="1511"/>
      <c r="E1" s="1511"/>
      <c r="F1" s="1511"/>
      <c r="G1" s="1511"/>
      <c r="H1" s="1511"/>
      <c r="I1" s="1511"/>
      <c r="J1" s="1511"/>
      <c r="K1" s="1511"/>
      <c r="L1" s="1511"/>
      <c r="M1" s="1511"/>
      <c r="N1" s="1511"/>
    </row>
    <row r="2" spans="1:14" s="440" customFormat="1" ht="40.5" customHeight="1">
      <c r="A2" s="1516" t="str">
        <f>+'Resumen '!O4</f>
        <v>Período:  Diciembre 2008 - Febrero 2025</v>
      </c>
      <c r="B2" s="1516"/>
      <c r="C2" s="1516"/>
      <c r="D2" s="1516"/>
      <c r="E2" s="1516"/>
      <c r="F2" s="1516"/>
      <c r="G2" s="1516"/>
      <c r="H2" s="1516"/>
      <c r="I2" s="1516"/>
      <c r="J2" s="1516"/>
      <c r="K2" s="1516"/>
      <c r="L2" s="1516"/>
      <c r="M2" s="1516"/>
      <c r="N2" s="1516"/>
    </row>
    <row r="3" spans="1:14" ht="9" customHeight="1">
      <c r="A3" s="1512"/>
      <c r="B3" s="1512"/>
      <c r="C3" s="1512"/>
      <c r="D3" s="1512"/>
      <c r="E3" s="1512"/>
      <c r="F3" s="1512"/>
      <c r="G3" s="1512"/>
      <c r="H3" s="1512"/>
      <c r="I3" s="1512"/>
      <c r="J3" s="1512"/>
      <c r="K3" s="1512"/>
      <c r="L3" s="1512"/>
      <c r="M3" s="1512"/>
    </row>
    <row r="4" spans="1:14" ht="30" customHeight="1">
      <c r="A4" s="1513" t="s">
        <v>659</v>
      </c>
      <c r="B4" s="1514"/>
      <c r="C4" s="1514"/>
      <c r="D4" s="1515"/>
    </row>
    <row r="5" spans="1:14" ht="57" customHeight="1">
      <c r="A5" s="1213" t="s">
        <v>326</v>
      </c>
      <c r="B5" s="1214" t="s">
        <v>660</v>
      </c>
      <c r="C5" s="1214" t="s">
        <v>661</v>
      </c>
      <c r="D5" s="1214" t="s">
        <v>662</v>
      </c>
      <c r="G5" s="85"/>
      <c r="I5" s="85"/>
      <c r="J5" s="85"/>
    </row>
    <row r="6" spans="1:14" ht="18.75">
      <c r="A6" s="939">
        <v>39783</v>
      </c>
      <c r="B6" s="940">
        <v>0.1326</v>
      </c>
      <c r="C6" s="940">
        <v>4.517248281844255E-2</v>
      </c>
      <c r="D6" s="941">
        <f t="shared" ref="D6:D20" si="0">B6-C6</f>
        <v>8.7427517181557446E-2</v>
      </c>
      <c r="G6" s="85"/>
      <c r="I6" s="85"/>
      <c r="J6" s="85"/>
    </row>
    <row r="7" spans="1:14" ht="18.75">
      <c r="A7" s="939">
        <v>40148</v>
      </c>
      <c r="B7" s="940">
        <v>0.14330000000000001</v>
      </c>
      <c r="C7" s="940">
        <v>5.7648110316649515E-2</v>
      </c>
      <c r="D7" s="941">
        <f t="shared" si="0"/>
        <v>8.5651889683350496E-2</v>
      </c>
      <c r="G7" s="85"/>
      <c r="I7" s="85"/>
      <c r="J7" s="85"/>
    </row>
    <row r="8" spans="1:14" s="57" customFormat="1" ht="18.75">
      <c r="A8" s="939">
        <v>40513</v>
      </c>
      <c r="B8" s="940">
        <v>0.110547250717437</v>
      </c>
      <c r="C8" s="940">
        <v>6.2383050642844218E-2</v>
      </c>
      <c r="D8" s="941">
        <f t="shared" si="0"/>
        <v>4.8164200074592781E-2</v>
      </c>
      <c r="G8" s="85"/>
      <c r="I8" s="85"/>
      <c r="J8" s="85"/>
    </row>
    <row r="9" spans="1:14" ht="18.75">
      <c r="A9" s="939">
        <v>40878</v>
      </c>
      <c r="B9" s="940">
        <v>0.12663965470126301</v>
      </c>
      <c r="C9" s="940">
        <v>7.7600000000000002E-2</v>
      </c>
      <c r="D9" s="941">
        <f t="shared" si="0"/>
        <v>4.9039654701263008E-2</v>
      </c>
      <c r="E9" s="57"/>
      <c r="F9" s="57"/>
      <c r="G9" s="85"/>
      <c r="H9" s="57"/>
      <c r="I9" s="85"/>
      <c r="J9" s="85"/>
      <c r="K9" s="57"/>
      <c r="L9" s="57"/>
      <c r="M9" s="57"/>
    </row>
    <row r="10" spans="1:14" ht="18.75">
      <c r="A10" s="939">
        <v>41244</v>
      </c>
      <c r="B10" s="940">
        <v>0.1454</v>
      </c>
      <c r="C10" s="940">
        <v>3.9100000000000003E-2</v>
      </c>
      <c r="D10" s="941">
        <f t="shared" si="0"/>
        <v>0.10630000000000001</v>
      </c>
      <c r="G10" s="85"/>
      <c r="I10" s="85"/>
      <c r="J10" s="85"/>
    </row>
    <row r="11" spans="1:14" ht="18.75">
      <c r="A11" s="939">
        <v>41609</v>
      </c>
      <c r="B11" s="940">
        <v>0.133732017269869</v>
      </c>
      <c r="C11" s="940">
        <v>3.8800000000000001E-2</v>
      </c>
      <c r="D11" s="941">
        <f t="shared" si="0"/>
        <v>9.4932017269868996E-2</v>
      </c>
      <c r="G11" s="85"/>
      <c r="I11" s="85"/>
      <c r="J11" s="85"/>
    </row>
    <row r="12" spans="1:14" ht="18.75">
      <c r="A12" s="939">
        <v>41974</v>
      </c>
      <c r="B12" s="940">
        <v>0.124785116569871</v>
      </c>
      <c r="C12" s="940">
        <v>1.5800000000000002E-2</v>
      </c>
      <c r="D12" s="941">
        <f t="shared" si="0"/>
        <v>0.108985116569871</v>
      </c>
      <c r="G12" s="85"/>
      <c r="I12" s="85"/>
      <c r="J12" s="85"/>
    </row>
    <row r="13" spans="1:14" ht="18">
      <c r="A13" s="939">
        <v>42339</v>
      </c>
      <c r="B13" s="940">
        <v>0.1108</v>
      </c>
      <c r="C13" s="940">
        <v>2.3400000000000001E-2</v>
      </c>
      <c r="D13" s="941">
        <f t="shared" si="0"/>
        <v>8.7399999999999992E-2</v>
      </c>
    </row>
    <row r="14" spans="1:14" ht="18">
      <c r="A14" s="939">
        <v>42705</v>
      </c>
      <c r="B14" s="940">
        <v>0.1024</v>
      </c>
      <c r="C14" s="940">
        <v>1.7000000000000001E-2</v>
      </c>
      <c r="D14" s="941">
        <f t="shared" si="0"/>
        <v>8.5400000000000004E-2</v>
      </c>
    </row>
    <row r="15" spans="1:14" ht="18">
      <c r="A15" s="939">
        <v>43086</v>
      </c>
      <c r="B15" s="940">
        <v>0.1082</v>
      </c>
      <c r="C15" s="940">
        <v>4.2000000000000003E-2</v>
      </c>
      <c r="D15" s="941">
        <f t="shared" si="0"/>
        <v>6.6200000000000009E-2</v>
      </c>
    </row>
    <row r="16" spans="1:14" ht="18">
      <c r="A16" s="939">
        <v>43451</v>
      </c>
      <c r="B16" s="940">
        <v>8.7800000000000003E-2</v>
      </c>
      <c r="C16" s="940">
        <v>2.3699999999999999E-2</v>
      </c>
      <c r="D16" s="941">
        <f t="shared" si="0"/>
        <v>6.4100000000000004E-2</v>
      </c>
    </row>
    <row r="17" spans="1:16" ht="18">
      <c r="A17" s="939">
        <v>43800</v>
      </c>
      <c r="B17" s="940">
        <v>0.10809646211624585</v>
      </c>
      <c r="C17" s="940">
        <v>3.6600000000000001E-2</v>
      </c>
      <c r="D17" s="941">
        <f t="shared" si="0"/>
        <v>7.1496462116245857E-2</v>
      </c>
    </row>
    <row r="18" spans="1:16" ht="18">
      <c r="A18" s="939">
        <v>44166</v>
      </c>
      <c r="B18" s="940">
        <v>0.1028</v>
      </c>
      <c r="C18" s="940">
        <v>5.5500000000000001E-2</v>
      </c>
      <c r="D18" s="941">
        <f t="shared" si="0"/>
        <v>4.7300000000000002E-2</v>
      </c>
    </row>
    <row r="19" spans="1:16" ht="18">
      <c r="A19" s="939">
        <v>44531</v>
      </c>
      <c r="B19" s="940">
        <v>0.1215</v>
      </c>
      <c r="C19" s="940">
        <v>8.5000000000000006E-2</v>
      </c>
      <c r="D19" s="941">
        <f t="shared" si="0"/>
        <v>3.6499999999999991E-2</v>
      </c>
    </row>
    <row r="20" spans="1:16" ht="18">
      <c r="A20" s="939">
        <v>44896</v>
      </c>
      <c r="B20" s="940">
        <v>5.5199999999999999E-2</v>
      </c>
      <c r="C20" s="940">
        <v>7.8299999999999995E-2</v>
      </c>
      <c r="D20" s="941">
        <f t="shared" si="0"/>
        <v>-2.3099999999999996E-2</v>
      </c>
    </row>
    <row r="21" spans="1:16" ht="18">
      <c r="A21" s="939">
        <v>45261</v>
      </c>
      <c r="B21" s="940">
        <v>8.8999999999999996E-2</v>
      </c>
      <c r="C21" s="940">
        <v>3.5700000000000003E-2</v>
      </c>
      <c r="D21" s="941">
        <v>5.3299999999999993E-2</v>
      </c>
    </row>
    <row r="22" spans="1:16" ht="18">
      <c r="A22" s="1241">
        <v>45627</v>
      </c>
      <c r="B22" s="1242">
        <v>0.1</v>
      </c>
      <c r="C22" s="1242">
        <v>3.3500000000000002E-2</v>
      </c>
      <c r="D22" s="1243">
        <v>6.6500000000000004E-2</v>
      </c>
    </row>
    <row r="23" spans="1:16" ht="18">
      <c r="A23" s="1241">
        <v>45992</v>
      </c>
      <c r="B23" s="1242">
        <f>+'IV.3.7. Rent. nom. de los FP'!C41</f>
        <v>9.9400000000000002E-2</v>
      </c>
      <c r="C23" s="1242">
        <f>+'Resumen '!B51</f>
        <v>3.56E-2</v>
      </c>
      <c r="D23" s="1243">
        <f>B23-C23</f>
        <v>6.3799999999999996E-2</v>
      </c>
    </row>
    <row r="29" spans="1:16">
      <c r="P29" s="65"/>
    </row>
    <row r="30" spans="1:16">
      <c r="P30" s="65"/>
    </row>
    <row r="31" spans="1:16">
      <c r="P31" s="65"/>
    </row>
    <row r="32" spans="1:16">
      <c r="P32" s="65"/>
    </row>
    <row r="33" spans="16:16">
      <c r="P33" s="65"/>
    </row>
    <row r="34" spans="16:16">
      <c r="P34" s="65"/>
    </row>
    <row r="35" spans="16:16">
      <c r="P35" s="66"/>
    </row>
    <row r="36" spans="16:16">
      <c r="P36" s="66"/>
    </row>
    <row r="37" spans="16:16">
      <c r="P37" s="66"/>
    </row>
    <row r="38" spans="16:16">
      <c r="P38" s="66"/>
    </row>
    <row r="39" spans="16:16">
      <c r="P39" s="67"/>
    </row>
    <row r="40" spans="16:16">
      <c r="P40" s="67"/>
    </row>
  </sheetData>
  <mergeCells count="4">
    <mergeCell ref="A1:N1"/>
    <mergeCell ref="A3:M3"/>
    <mergeCell ref="A4:D4"/>
    <mergeCell ref="A2:N2"/>
  </mergeCells>
  <pageMargins left="0.70866141732283472" right="0.70866141732283472" top="0.74803149606299213" bottom="0.74803149606299213" header="0.31496062992125984" footer="0.31496062992125984"/>
  <pageSetup paperSize="119" scale="41" orientation="landscape" r:id="rId1"/>
  <drawing r:id="rId2"/>
  <tableParts count="1">
    <tablePart r:id="rId3"/>
  </tablePart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theme="8" tint="-0.249977111117893"/>
    <pageSetUpPr fitToPage="1"/>
  </sheetPr>
  <dimension ref="A1:H13"/>
  <sheetViews>
    <sheetView showGridLines="0" view="pageBreakPreview" zoomScale="70" zoomScaleNormal="85" zoomScaleSheetLayoutView="70" workbookViewId="0">
      <selection activeCell="D10" sqref="D10"/>
    </sheetView>
  </sheetViews>
  <sheetFormatPr defaultColWidth="11.42578125" defaultRowHeight="13.5" customHeight="1"/>
  <cols>
    <col min="1" max="1" width="63.5703125" style="18" customWidth="1"/>
    <col min="2" max="2" width="46.42578125" style="18" customWidth="1"/>
    <col min="3" max="3" width="36.28515625" style="18" customWidth="1"/>
    <col min="4" max="4" width="29.5703125" style="18" customWidth="1"/>
    <col min="5" max="5" width="2.7109375" style="18" customWidth="1"/>
    <col min="6" max="6" width="33.42578125" style="898" bestFit="1" customWidth="1"/>
    <col min="7" max="16384" width="11.42578125" style="18"/>
  </cols>
  <sheetData>
    <row r="1" spans="1:8" ht="68.25" customHeight="1">
      <c r="A1" s="1351" t="s">
        <v>663</v>
      </c>
      <c r="B1" s="1351"/>
      <c r="C1" s="1351"/>
      <c r="D1" s="1351"/>
    </row>
    <row r="2" spans="1:8" ht="28.5" customHeight="1">
      <c r="A2" s="1517" t="str">
        <f>+'Resumen '!O3</f>
        <v>Período: Febrero 2025</v>
      </c>
      <c r="B2" s="1517"/>
      <c r="C2" s="1517"/>
      <c r="D2" s="1517"/>
    </row>
    <row r="3" spans="1:8" ht="16.5" customHeight="1">
      <c r="A3" s="1350"/>
      <c r="B3" s="1350"/>
      <c r="C3" s="1350"/>
      <c r="D3" s="1350"/>
    </row>
    <row r="4" spans="1:8" s="61" customFormat="1" ht="36.75" customHeight="1">
      <c r="A4" s="605" t="s">
        <v>664</v>
      </c>
      <c r="B4" s="606" t="s">
        <v>225</v>
      </c>
      <c r="C4" s="1119" t="s">
        <v>395</v>
      </c>
      <c r="D4" s="59"/>
      <c r="E4" s="59"/>
      <c r="F4" s="59"/>
      <c r="G4" s="59"/>
      <c r="H4" s="59"/>
    </row>
    <row r="5" spans="1:8" ht="19.5" customHeight="1">
      <c r="A5" s="608" t="str">
        <f>+'Resumen '!A86</f>
        <v>Cuentas de Capitalización Individual</v>
      </c>
      <c r="B5" s="1037">
        <f>+'Resumen '!B86</f>
        <v>1136514377248.55</v>
      </c>
      <c r="C5" s="1120">
        <f>+Tabla318[[#This Row],[Total]]/$B$10</f>
        <v>0.79606061777750126</v>
      </c>
      <c r="D5" s="31"/>
      <c r="E5" s="31"/>
      <c r="F5" s="31"/>
      <c r="G5" s="31"/>
      <c r="H5" s="31"/>
    </row>
    <row r="6" spans="1:8" ht="19.5" customHeight="1">
      <c r="A6" s="608" t="str">
        <f>+'Resumen '!A90</f>
        <v>INABIMA</v>
      </c>
      <c r="B6" s="1037">
        <f>+'Resumen '!B90</f>
        <v>156663432441.76801</v>
      </c>
      <c r="C6" s="1120">
        <f>+Tabla318[[#This Row],[Total]]/$B$10</f>
        <v>0.10973340180232795</v>
      </c>
      <c r="E6" s="52"/>
    </row>
    <row r="7" spans="1:8" ht="19.5" customHeight="1">
      <c r="A7" s="608" t="str">
        <f>+'Resumen '!A87</f>
        <v>Fondo de Solidaridad Social</v>
      </c>
      <c r="B7" s="1037">
        <f>+'Resumen '!B87</f>
        <v>84182598461.759995</v>
      </c>
      <c r="C7" s="1120">
        <f>+Tabla318[[#This Row],[Total]]/$B$10</f>
        <v>5.8964895367028217E-2</v>
      </c>
      <c r="D7" s="53"/>
      <c r="E7" s="52"/>
    </row>
    <row r="8" spans="1:8" ht="19.5" customHeight="1">
      <c r="A8" s="608" t="str">
        <f>+'Resumen '!A88</f>
        <v>Fondos de Reparto Individualizado*</v>
      </c>
      <c r="B8" s="1037">
        <f>+'Resumen '!B88</f>
        <v>50179818927.120003</v>
      </c>
      <c r="C8" s="1120">
        <f>+Tabla318[[#This Row],[Total]]/$B$10</f>
        <v>3.5147973888191533E-2</v>
      </c>
      <c r="D8" s="54"/>
      <c r="E8" s="52"/>
    </row>
    <row r="9" spans="1:8" ht="22.5" customHeight="1">
      <c r="A9" s="1061" t="str">
        <f>+'Resumen '!A89</f>
        <v>Fondos Complementarios</v>
      </c>
      <c r="B9" s="1037">
        <f>+'Resumen '!B89</f>
        <v>132932311.04000001</v>
      </c>
      <c r="C9" s="1120">
        <f>+Tabla318[[#This Row],[Total]]/$B$10</f>
        <v>9.3111164950930109E-5</v>
      </c>
      <c r="E9" s="52"/>
    </row>
    <row r="10" spans="1:8" ht="22.5" customHeight="1">
      <c r="A10" s="1062" t="s">
        <v>225</v>
      </c>
      <c r="B10" s="1063">
        <f>SUM(B5:B9)</f>
        <v>1427673159390.2383</v>
      </c>
      <c r="C10" s="1121">
        <f>+Tabla318[[#This Row],[Total]]/$B$10</f>
        <v>1</v>
      </c>
      <c r="E10" s="52"/>
    </row>
    <row r="11" spans="1:8" ht="23.25">
      <c r="A11" s="1215" t="s">
        <v>665</v>
      </c>
      <c r="B11" s="1061"/>
      <c r="C11" s="1061"/>
    </row>
    <row r="12" spans="1:8" ht="23.25"/>
    <row r="13" spans="1:8" ht="24" customHeight="1"/>
  </sheetData>
  <mergeCells count="3">
    <mergeCell ref="A1:D1"/>
    <mergeCell ref="A2:D2"/>
    <mergeCell ref="A3:D3"/>
  </mergeCells>
  <conditionalFormatting sqref="A10">
    <cfRule type="cellIs" dxfId="209" priority="4" operator="equal">
      <formula>0</formula>
    </cfRule>
  </conditionalFormatting>
  <conditionalFormatting sqref="A4:B10">
    <cfRule type="cellIs" dxfId="208" priority="8" operator="equal">
      <formula>0</formula>
    </cfRule>
  </conditionalFormatting>
  <conditionalFormatting sqref="B5:B10">
    <cfRule type="cellIs" dxfId="207" priority="9" operator="equal">
      <formula>0</formula>
    </cfRule>
  </conditionalFormatting>
  <conditionalFormatting sqref="C10">
    <cfRule type="cellIs" dxfId="206" priority="2" operator="equal">
      <formula>0</formula>
    </cfRule>
    <cfRule type="cellIs" dxfId="205" priority="3" operator="equal">
      <formula>0</formula>
    </cfRule>
  </conditionalFormatting>
  <conditionalFormatting sqref="A11:C11">
    <cfRule type="cellIs" dxfId="204" priority="1" operator="equal">
      <formula>0</formula>
    </cfRule>
  </conditionalFormatting>
  <pageMargins left="0.70866141732283472" right="0.70866141732283472" top="0.74803149606299213" bottom="0.74803149606299213" header="0.31496062992125984" footer="0.31496062992125984"/>
  <pageSetup paperSize="119" scale="60" orientation="landscape" r:id="rId1"/>
  <drawing r:id="rId2"/>
  <tableParts count="1">
    <tablePart r:id="rId3"/>
  </tablePart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Hoja98">
    <tabColor rgb="FF00B0F0"/>
    <pageSetUpPr fitToPage="1"/>
  </sheetPr>
  <dimension ref="A6:K60"/>
  <sheetViews>
    <sheetView showGridLines="0" view="pageBreakPreview" zoomScale="115" zoomScaleNormal="100" zoomScaleSheetLayoutView="115" workbookViewId="0">
      <selection activeCell="I23" sqref="I23"/>
    </sheetView>
  </sheetViews>
  <sheetFormatPr defaultColWidth="11.42578125" defaultRowHeight="15"/>
  <cols>
    <col min="1" max="5" width="11.42578125" style="18"/>
    <col min="6" max="6" width="15" style="18" customWidth="1"/>
    <col min="7" max="7" width="21.85546875" style="18" customWidth="1"/>
    <col min="8" max="8" width="14.42578125" style="326" customWidth="1"/>
    <col min="9" max="9" width="7.28515625" customWidth="1"/>
    <col min="10" max="10" width="19.140625" customWidth="1"/>
  </cols>
  <sheetData>
    <row r="6" spans="1:11" ht="60.75" customHeight="1">
      <c r="A6" s="1395" t="s">
        <v>666</v>
      </c>
      <c r="B6" s="1395"/>
      <c r="C6" s="1395"/>
      <c r="D6" s="1395"/>
      <c r="E6" s="1395"/>
      <c r="F6" s="1395"/>
      <c r="G6" s="1395"/>
      <c r="H6" s="1395"/>
      <c r="J6" s="8"/>
    </row>
    <row r="7" spans="1:11">
      <c r="A7" s="1395"/>
      <c r="B7" s="1395"/>
      <c r="C7" s="1395"/>
      <c r="D7" s="1395"/>
      <c r="E7" s="1395"/>
      <c r="F7" s="1395"/>
      <c r="G7" s="1395"/>
      <c r="H7" s="1395"/>
    </row>
    <row r="8" spans="1:11">
      <c r="A8" s="1395"/>
      <c r="B8" s="1395"/>
      <c r="C8" s="1395"/>
      <c r="D8" s="1395"/>
      <c r="E8" s="1395"/>
      <c r="F8" s="1395"/>
      <c r="G8" s="1395"/>
      <c r="H8" s="1395"/>
    </row>
    <row r="9" spans="1:11">
      <c r="A9" s="1395"/>
      <c r="B9" s="1395"/>
      <c r="C9" s="1395"/>
      <c r="D9" s="1395"/>
      <c r="E9" s="1395"/>
      <c r="F9" s="1395"/>
      <c r="G9" s="1395"/>
      <c r="H9" s="1395"/>
    </row>
    <row r="10" spans="1:11">
      <c r="A10" s="1395"/>
      <c r="B10" s="1395"/>
      <c r="C10" s="1395"/>
      <c r="D10" s="1395"/>
      <c r="E10" s="1395"/>
      <c r="F10" s="1395"/>
      <c r="G10" s="1395"/>
      <c r="H10" s="1395"/>
      <c r="J10" s="40"/>
    </row>
    <row r="11" spans="1:11">
      <c r="A11" s="1395"/>
      <c r="B11" s="1395"/>
      <c r="C11" s="1395"/>
      <c r="D11" s="1395"/>
      <c r="E11" s="1395"/>
      <c r="F11" s="1395"/>
      <c r="G11" s="1395"/>
      <c r="H11" s="1395"/>
      <c r="J11" s="40"/>
    </row>
    <row r="12" spans="1:11">
      <c r="A12" s="1395"/>
      <c r="B12" s="1395"/>
      <c r="C12" s="1395"/>
      <c r="D12" s="1395"/>
      <c r="E12" s="1395"/>
      <c r="F12" s="1395"/>
      <c r="G12" s="1395"/>
      <c r="H12" s="1395"/>
      <c r="J12" s="40"/>
    </row>
    <row r="13" spans="1:11">
      <c r="A13" s="1395"/>
      <c r="B13" s="1395"/>
      <c r="C13" s="1395"/>
      <c r="D13" s="1395"/>
      <c r="E13" s="1395"/>
      <c r="F13" s="1395"/>
      <c r="G13" s="1395"/>
      <c r="H13" s="1395"/>
      <c r="J13" s="44"/>
    </row>
    <row r="14" spans="1:11">
      <c r="A14" s="1395"/>
      <c r="B14" s="1395"/>
      <c r="C14" s="1395"/>
      <c r="D14" s="1395"/>
      <c r="E14" s="1395"/>
      <c r="F14" s="1395"/>
      <c r="G14" s="1395"/>
      <c r="H14" s="1395"/>
    </row>
    <row r="15" spans="1:11">
      <c r="A15" s="1395"/>
      <c r="B15" s="1395"/>
      <c r="C15" s="1395"/>
      <c r="D15" s="1395"/>
      <c r="E15" s="1395"/>
      <c r="F15" s="1395"/>
      <c r="G15" s="1395"/>
      <c r="H15" s="1395"/>
      <c r="J15" s="8"/>
      <c r="K15" s="40"/>
    </row>
    <row r="16" spans="1:11">
      <c r="A16" s="1395"/>
      <c r="B16" s="1395"/>
      <c r="C16" s="1395"/>
      <c r="D16" s="1395"/>
      <c r="E16" s="1395"/>
      <c r="F16" s="1395"/>
      <c r="G16" s="1395"/>
      <c r="H16" s="1395"/>
      <c r="J16" s="8"/>
      <c r="K16" s="40"/>
    </row>
    <row r="17" spans="1:11">
      <c r="A17" s="1395"/>
      <c r="B17" s="1395"/>
      <c r="C17" s="1395"/>
      <c r="D17" s="1395"/>
      <c r="E17" s="1395"/>
      <c r="F17" s="1395"/>
      <c r="G17" s="1395"/>
      <c r="H17" s="1395"/>
      <c r="J17" s="8"/>
      <c r="K17" s="40"/>
    </row>
    <row r="18" spans="1:11">
      <c r="A18" s="1395"/>
      <c r="B18" s="1395"/>
      <c r="C18" s="1395"/>
      <c r="D18" s="1395"/>
      <c r="E18" s="1395"/>
      <c r="F18" s="1395"/>
      <c r="G18" s="1395"/>
      <c r="H18" s="1395"/>
      <c r="J18" s="8"/>
      <c r="K18" s="40"/>
    </row>
    <row r="19" spans="1:11" ht="54.75" customHeight="1">
      <c r="A19" s="1395"/>
      <c r="B19" s="1395"/>
      <c r="C19" s="1395"/>
      <c r="D19" s="1395"/>
      <c r="E19" s="1395"/>
      <c r="F19" s="1395"/>
      <c r="G19" s="1395"/>
      <c r="H19" s="1395"/>
      <c r="J19" s="8"/>
    </row>
    <row r="31" spans="1:11">
      <c r="F31" s="327"/>
      <c r="G31" s="328"/>
      <c r="H31" s="18"/>
    </row>
    <row r="32" spans="1:11">
      <c r="F32" s="327"/>
      <c r="G32" s="328"/>
      <c r="H32" s="18"/>
    </row>
    <row r="33" spans="6:8">
      <c r="F33" s="327"/>
      <c r="G33" s="328"/>
      <c r="H33" s="18"/>
    </row>
    <row r="34" spans="6:8">
      <c r="F34" s="327"/>
      <c r="G34" s="328"/>
      <c r="H34" s="18"/>
    </row>
    <row r="35" spans="6:8">
      <c r="F35" s="327"/>
      <c r="G35" s="328"/>
      <c r="H35" s="18"/>
    </row>
    <row r="36" spans="6:8">
      <c r="F36" s="329"/>
      <c r="G36" s="330"/>
      <c r="H36" s="18"/>
    </row>
    <row r="37" spans="6:8">
      <c r="F37" s="331"/>
      <c r="G37" s="332"/>
      <c r="H37" s="18"/>
    </row>
    <row r="38" spans="6:8">
      <c r="F38" s="331"/>
      <c r="G38" s="332"/>
      <c r="H38" s="18"/>
    </row>
    <row r="39" spans="6:8">
      <c r="F39" s="331"/>
      <c r="G39" s="332"/>
      <c r="H39" s="18"/>
    </row>
    <row r="40" spans="6:8">
      <c r="F40" s="331"/>
      <c r="G40" s="332"/>
      <c r="H40" s="18"/>
    </row>
    <row r="41" spans="6:8">
      <c r="F41" s="331"/>
      <c r="G41" s="332"/>
      <c r="H41" s="18"/>
    </row>
    <row r="42" spans="6:8">
      <c r="F42" s="331"/>
      <c r="G42" s="332"/>
      <c r="H42" s="18"/>
    </row>
    <row r="43" spans="6:8">
      <c r="F43" s="331"/>
      <c r="G43" s="332"/>
      <c r="H43" s="18"/>
    </row>
    <row r="44" spans="6:8">
      <c r="F44" s="331"/>
      <c r="G44" s="332"/>
      <c r="H44" s="18"/>
    </row>
    <row r="45" spans="6:8">
      <c r="F45" s="331"/>
      <c r="G45" s="332"/>
      <c r="H45" s="18"/>
    </row>
    <row r="46" spans="6:8">
      <c r="F46" s="331"/>
      <c r="G46" s="332"/>
      <c r="H46" s="18"/>
    </row>
    <row r="47" spans="6:8">
      <c r="F47" s="331"/>
      <c r="G47" s="332"/>
      <c r="H47" s="18"/>
    </row>
    <row r="48" spans="6:8">
      <c r="F48" s="331"/>
      <c r="G48" s="332"/>
      <c r="H48" s="18"/>
    </row>
    <row r="49" spans="6:8">
      <c r="F49" s="331"/>
      <c r="G49" s="332"/>
      <c r="H49" s="18"/>
    </row>
    <row r="50" spans="6:8">
      <c r="F50" s="331"/>
      <c r="G50" s="332"/>
      <c r="H50" s="18"/>
    </row>
    <row r="51" spans="6:8">
      <c r="F51" s="331"/>
      <c r="G51" s="332"/>
      <c r="H51" s="18"/>
    </row>
    <row r="52" spans="6:8">
      <c r="F52" s="331"/>
      <c r="G52" s="332"/>
      <c r="H52" s="18"/>
    </row>
    <row r="53" spans="6:8">
      <c r="F53" s="331"/>
      <c r="G53" s="332"/>
      <c r="H53" s="18"/>
    </row>
    <row r="54" spans="6:8">
      <c r="F54" s="331"/>
      <c r="G54" s="332"/>
      <c r="H54" s="18"/>
    </row>
    <row r="55" spans="6:8">
      <c r="F55" s="331"/>
      <c r="G55" s="332"/>
      <c r="H55" s="18"/>
    </row>
    <row r="56" spans="6:8">
      <c r="F56" s="331"/>
      <c r="G56" s="332"/>
      <c r="H56" s="18"/>
    </row>
    <row r="57" spans="6:8">
      <c r="F57" s="331"/>
      <c r="G57" s="332"/>
      <c r="H57" s="18"/>
    </row>
    <row r="58" spans="6:8">
      <c r="F58" s="331"/>
      <c r="G58" s="332"/>
      <c r="H58" s="18"/>
    </row>
    <row r="59" spans="6:8">
      <c r="F59" s="331"/>
      <c r="G59" s="332"/>
      <c r="H59" s="18"/>
    </row>
    <row r="60" spans="6:8">
      <c r="F60" s="331"/>
      <c r="G60" s="332"/>
      <c r="H60" s="18"/>
    </row>
  </sheetData>
  <mergeCells count="1">
    <mergeCell ref="A6:H19"/>
  </mergeCells>
  <pageMargins left="0.70866141732283472" right="0.70866141732283472" top="0.74803149606299213" bottom="0.74803149606299213" header="0.31496062992125984" footer="0.31496062992125984"/>
  <pageSetup orientation="landscape"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Hoja77">
    <tabColor rgb="FF00B0F0"/>
    <pageSetUpPr fitToPage="1"/>
  </sheetPr>
  <dimension ref="A1:M55"/>
  <sheetViews>
    <sheetView showGridLines="0" view="pageBreakPreview" zoomScale="70" zoomScaleNormal="100" zoomScaleSheetLayoutView="70" workbookViewId="0">
      <selection activeCell="P33" sqref="P33"/>
    </sheetView>
  </sheetViews>
  <sheetFormatPr defaultColWidth="11.42578125" defaultRowHeight="15"/>
  <cols>
    <col min="1" max="1" width="20.28515625" customWidth="1"/>
    <col min="2" max="2" width="29.140625" customWidth="1"/>
    <col min="3" max="3" width="25.7109375" customWidth="1"/>
    <col min="4" max="4" width="25.85546875" customWidth="1"/>
    <col min="5" max="5" width="20.42578125" customWidth="1"/>
    <col min="6" max="6" width="26" customWidth="1"/>
    <col min="7" max="7" width="25.28515625" customWidth="1"/>
    <col min="8" max="8" width="24.7109375" bestFit="1" customWidth="1"/>
    <col min="9" max="9" width="18.42578125" customWidth="1"/>
    <col min="10" max="10" width="23.5703125" customWidth="1"/>
    <col min="11" max="11" width="11.140625" customWidth="1"/>
    <col min="12" max="12" width="25.5703125" bestFit="1" customWidth="1"/>
    <col min="13" max="13" width="14.28515625" customWidth="1"/>
    <col min="14" max="14" width="13.85546875" customWidth="1"/>
  </cols>
  <sheetData>
    <row r="1" spans="1:13" ht="64.5" customHeight="1">
      <c r="A1" s="1518" t="s">
        <v>667</v>
      </c>
      <c r="B1" s="1518"/>
      <c r="C1" s="1518"/>
      <c r="D1" s="1518"/>
      <c r="E1" s="1518"/>
      <c r="F1" s="1518"/>
      <c r="G1" s="1518"/>
      <c r="H1" s="1518"/>
      <c r="I1" s="1518"/>
      <c r="J1" s="1518"/>
      <c r="K1" s="1518"/>
    </row>
    <row r="2" spans="1:13" s="430" customFormat="1" ht="44.25" customHeight="1">
      <c r="A2" s="1522" t="str">
        <f>+'Resumen '!O2</f>
        <v>Período:  Diciembre 2007 - Febrero 2025</v>
      </c>
      <c r="B2" s="1522"/>
      <c r="C2" s="1522"/>
      <c r="D2" s="1522"/>
      <c r="E2" s="1522"/>
      <c r="F2" s="1522"/>
      <c r="G2" s="1522"/>
      <c r="H2" s="1522"/>
      <c r="I2" s="1522"/>
      <c r="J2" s="1522"/>
      <c r="K2" s="1522"/>
    </row>
    <row r="3" spans="1:13" ht="12" customHeight="1">
      <c r="A3" s="153"/>
      <c r="B3" s="153"/>
      <c r="C3" s="153"/>
      <c r="D3" s="153"/>
      <c r="E3" s="153"/>
      <c r="F3" s="153"/>
      <c r="G3" s="153"/>
      <c r="H3" s="153"/>
      <c r="I3" s="153"/>
      <c r="J3" s="153"/>
      <c r="K3" s="153"/>
    </row>
    <row r="4" spans="1:13" ht="33" customHeight="1">
      <c r="B4" s="1519" t="s">
        <v>668</v>
      </c>
      <c r="C4" s="1520"/>
      <c r="D4" s="1520"/>
      <c r="E4" s="1520"/>
      <c r="F4" s="1520"/>
      <c r="G4" s="1520"/>
      <c r="H4" s="1521"/>
      <c r="L4" s="141"/>
    </row>
    <row r="5" spans="1:13" s="106" customFormat="1" ht="60" customHeight="1">
      <c r="A5" s="507" t="s">
        <v>669</v>
      </c>
      <c r="B5" s="508" t="s">
        <v>670</v>
      </c>
      <c r="C5" s="508" t="s">
        <v>671</v>
      </c>
      <c r="D5" s="508" t="s">
        <v>544</v>
      </c>
      <c r="E5" s="508" t="s">
        <v>672</v>
      </c>
      <c r="F5" s="509" t="s">
        <v>673</v>
      </c>
      <c r="G5" s="508" t="s">
        <v>674</v>
      </c>
      <c r="H5" s="510" t="s">
        <v>675</v>
      </c>
      <c r="I5" s="419"/>
      <c r="J5" s="419"/>
      <c r="K5" s="419"/>
      <c r="L5" s="419"/>
    </row>
    <row r="6" spans="1:13" s="78" customFormat="1" ht="18" customHeight="1">
      <c r="A6" s="498">
        <v>2007</v>
      </c>
      <c r="B6" s="499">
        <v>1635826213.1600001</v>
      </c>
      <c r="C6" s="500">
        <f>B6/H6</f>
        <v>0.94578819961072813</v>
      </c>
      <c r="D6" s="499">
        <v>70883463.600000009</v>
      </c>
      <c r="E6" s="500">
        <f t="shared" ref="E6:E25" si="0">D6/H6</f>
        <v>4.0982802990368349E-2</v>
      </c>
      <c r="F6" s="501">
        <v>22880747.219999999</v>
      </c>
      <c r="G6" s="500">
        <f t="shared" ref="G6:G24" si="1">F6/H6</f>
        <v>1.3228997398903602E-2</v>
      </c>
      <c r="H6" s="502">
        <f t="shared" ref="H6:H18" si="2">B6+D6+F6</f>
        <v>1729590423.98</v>
      </c>
      <c r="I6" s="161"/>
      <c r="J6" s="162"/>
      <c r="K6" s="164"/>
      <c r="L6" s="163"/>
      <c r="M6" s="103"/>
    </row>
    <row r="7" spans="1:13" s="78" customFormat="1" ht="18" customHeight="1">
      <c r="A7" s="498">
        <v>2008</v>
      </c>
      <c r="B7" s="501">
        <v>1581393650.8599999</v>
      </c>
      <c r="C7" s="500">
        <f>B7/H7</f>
        <v>0.94890566872483018</v>
      </c>
      <c r="D7" s="501">
        <v>68964104.809999987</v>
      </c>
      <c r="E7" s="500">
        <f t="shared" si="0"/>
        <v>4.1381492809936499E-2</v>
      </c>
      <c r="F7" s="501">
        <v>16186878.83</v>
      </c>
      <c r="G7" s="500">
        <f t="shared" si="1"/>
        <v>9.7128384652334383E-3</v>
      </c>
      <c r="H7" s="502">
        <f t="shared" si="2"/>
        <v>1666544634.4999998</v>
      </c>
      <c r="I7" s="161" t="s">
        <v>1</v>
      </c>
      <c r="J7" s="162"/>
      <c r="K7" s="164"/>
      <c r="L7" s="163"/>
      <c r="M7" s="103"/>
    </row>
    <row r="8" spans="1:13" s="78" customFormat="1" ht="18" customHeight="1">
      <c r="A8" s="498">
        <v>2009</v>
      </c>
      <c r="B8" s="499">
        <v>1687099942.1400001</v>
      </c>
      <c r="C8" s="500">
        <f>B8/H8</f>
        <v>0.95230043356878247</v>
      </c>
      <c r="D8" s="499">
        <v>73407508.640000001</v>
      </c>
      <c r="E8" s="500">
        <f t="shared" si="0"/>
        <v>4.1435602336873975E-2</v>
      </c>
      <c r="F8" s="501">
        <v>11097268.350000001</v>
      </c>
      <c r="G8" s="500">
        <f t="shared" si="1"/>
        <v>6.263964094343601E-3</v>
      </c>
      <c r="H8" s="502">
        <f t="shared" si="2"/>
        <v>1771604719.1300001</v>
      </c>
      <c r="I8" s="161"/>
      <c r="J8" s="162"/>
      <c r="K8" s="165"/>
      <c r="L8" s="163"/>
      <c r="M8" s="103"/>
    </row>
    <row r="9" spans="1:13" s="78" customFormat="1" ht="18" customHeight="1">
      <c r="A9" s="498">
        <v>2010</v>
      </c>
      <c r="B9" s="499">
        <v>1922473262.4300001</v>
      </c>
      <c r="C9" s="500">
        <f>B9/H9</f>
        <v>0.95304420065592299</v>
      </c>
      <c r="D9" s="499">
        <v>83809693.36999999</v>
      </c>
      <c r="E9" s="500">
        <f t="shared" si="0"/>
        <v>4.1547699926951773E-2</v>
      </c>
      <c r="F9" s="501">
        <v>10909175.590000002</v>
      </c>
      <c r="G9" s="500">
        <f t="shared" si="1"/>
        <v>5.4080994171253009E-3</v>
      </c>
      <c r="H9" s="502">
        <f t="shared" si="2"/>
        <v>2017192131.3899999</v>
      </c>
      <c r="I9" s="166"/>
      <c r="J9" s="162"/>
      <c r="K9" s="166"/>
      <c r="L9" s="163"/>
      <c r="M9" s="120"/>
    </row>
    <row r="10" spans="1:13" s="78" customFormat="1" ht="18" customHeight="1">
      <c r="A10" s="498">
        <v>2011</v>
      </c>
      <c r="B10" s="499">
        <v>2175109581.8400002</v>
      </c>
      <c r="C10" s="500">
        <f t="shared" ref="C10:C25" si="3">B10/H10</f>
        <v>0.95103367657376847</v>
      </c>
      <c r="D10" s="499">
        <v>94554070.570000008</v>
      </c>
      <c r="E10" s="500">
        <f t="shared" si="0"/>
        <v>4.1342333333446481E-2</v>
      </c>
      <c r="F10" s="501">
        <v>17436831.43</v>
      </c>
      <c r="G10" s="500">
        <f t="shared" si="1"/>
        <v>7.623990092785026E-3</v>
      </c>
      <c r="H10" s="502">
        <f t="shared" si="2"/>
        <v>2287100483.8400002</v>
      </c>
      <c r="I10" s="166"/>
      <c r="J10" s="162"/>
      <c r="K10" s="166"/>
      <c r="L10" s="163"/>
    </row>
    <row r="11" spans="1:13" s="78" customFormat="1" ht="18" customHeight="1">
      <c r="A11" s="498">
        <v>2012</v>
      </c>
      <c r="B11" s="499">
        <v>2411674911.5</v>
      </c>
      <c r="C11" s="500">
        <f t="shared" si="3"/>
        <v>0.95211214546597178</v>
      </c>
      <c r="D11" s="499">
        <v>104789518.08999999</v>
      </c>
      <c r="E11" s="500">
        <f t="shared" si="0"/>
        <v>4.1370158314148531E-2</v>
      </c>
      <c r="F11" s="501">
        <v>16509152.34</v>
      </c>
      <c r="G11" s="500">
        <f t="shared" si="1"/>
        <v>6.5176962198795789E-3</v>
      </c>
      <c r="H11" s="502">
        <f>B11+D11+F11</f>
        <v>2532973581.9300003</v>
      </c>
      <c r="I11" s="167"/>
      <c r="K11" s="166"/>
      <c r="L11" s="163"/>
    </row>
    <row r="12" spans="1:13" s="78" customFormat="1" ht="18" customHeight="1">
      <c r="A12" s="498">
        <v>2013</v>
      </c>
      <c r="B12" s="499">
        <v>2663186569.8199997</v>
      </c>
      <c r="C12" s="500">
        <f t="shared" si="3"/>
        <v>0.95177416884053523</v>
      </c>
      <c r="D12" s="499">
        <v>115834844.37000003</v>
      </c>
      <c r="E12" s="500">
        <f t="shared" si="0"/>
        <v>4.1397254691953878E-2</v>
      </c>
      <c r="F12" s="501">
        <v>19107235.449999999</v>
      </c>
      <c r="G12" s="500">
        <f t="shared" si="1"/>
        <v>6.8285764675109885E-3</v>
      </c>
      <c r="H12" s="502">
        <f t="shared" si="2"/>
        <v>2798128649.6399994</v>
      </c>
      <c r="K12" s="166"/>
      <c r="L12" s="163"/>
    </row>
    <row r="13" spans="1:13" s="78" customFormat="1" ht="18" customHeight="1">
      <c r="A13" s="498">
        <v>2014</v>
      </c>
      <c r="B13" s="499">
        <v>3005088863.5</v>
      </c>
      <c r="C13" s="500">
        <f t="shared" si="3"/>
        <v>0.95169285075746779</v>
      </c>
      <c r="D13" s="499">
        <v>131454109.10000002</v>
      </c>
      <c r="E13" s="500">
        <f t="shared" si="0"/>
        <v>4.1630694304146058E-2</v>
      </c>
      <c r="F13" s="501">
        <v>21081739.099999998</v>
      </c>
      <c r="G13" s="500">
        <f t="shared" si="1"/>
        <v>6.6764549383862741E-3</v>
      </c>
      <c r="H13" s="502">
        <f t="shared" si="2"/>
        <v>3157624711.6999998</v>
      </c>
      <c r="K13" s="166"/>
      <c r="L13" s="163"/>
    </row>
    <row r="14" spans="1:13" s="78" customFormat="1" ht="18" customHeight="1">
      <c r="A14" s="498">
        <v>2015</v>
      </c>
      <c r="B14" s="499">
        <v>3382710516.6399999</v>
      </c>
      <c r="C14" s="500">
        <f t="shared" si="3"/>
        <v>0.95338904993406337</v>
      </c>
      <c r="D14" s="499">
        <v>147262666.77000001</v>
      </c>
      <c r="E14" s="500">
        <f t="shared" si="0"/>
        <v>4.1504767632928548E-2</v>
      </c>
      <c r="F14" s="501">
        <v>18117196.77</v>
      </c>
      <c r="G14" s="500">
        <f t="shared" si="1"/>
        <v>5.106182433008059E-3</v>
      </c>
      <c r="H14" s="502">
        <f>B14+D14+F14</f>
        <v>3548090380.1799998</v>
      </c>
      <c r="I14" s="123"/>
      <c r="J14" s="162"/>
      <c r="K14" s="166"/>
      <c r="L14" s="163"/>
    </row>
    <row r="15" spans="1:13" s="78" customFormat="1" ht="18" customHeight="1">
      <c r="A15" s="498">
        <v>2016</v>
      </c>
      <c r="B15" s="499">
        <v>3862688790.9599996</v>
      </c>
      <c r="C15" s="500">
        <f t="shared" si="3"/>
        <v>0.95416022594621486</v>
      </c>
      <c r="D15" s="499">
        <v>168521814.59</v>
      </c>
      <c r="E15" s="500">
        <f t="shared" si="0"/>
        <v>4.1628208066458665E-2</v>
      </c>
      <c r="F15" s="501">
        <v>17049514.629999999</v>
      </c>
      <c r="G15" s="500">
        <f t="shared" si="1"/>
        <v>4.2115659873264068E-3</v>
      </c>
      <c r="H15" s="502">
        <f t="shared" si="2"/>
        <v>4048260120.1799998</v>
      </c>
      <c r="J15" s="162"/>
      <c r="K15" s="168"/>
      <c r="L15" s="163"/>
    </row>
    <row r="16" spans="1:13" s="78" customFormat="1" ht="18" customHeight="1">
      <c r="A16" s="498">
        <v>2017</v>
      </c>
      <c r="B16" s="499">
        <v>4365095869.0900002</v>
      </c>
      <c r="C16" s="500">
        <f t="shared" si="3"/>
        <v>0.95451833422211996</v>
      </c>
      <c r="D16" s="499">
        <v>189049670.72999999</v>
      </c>
      <c r="E16" s="500">
        <f t="shared" si="0"/>
        <v>4.1339613653905587E-2</v>
      </c>
      <c r="F16" s="501">
        <v>18941966.82</v>
      </c>
      <c r="G16" s="500">
        <f t="shared" si="1"/>
        <v>4.1420521239746181E-3</v>
      </c>
      <c r="H16" s="502">
        <f t="shared" si="2"/>
        <v>4573087506.6399994</v>
      </c>
      <c r="I16" s="109"/>
      <c r="J16" s="109"/>
      <c r="K16" s="109"/>
      <c r="L16" s="163"/>
      <c r="M16" s="109"/>
    </row>
    <row r="17" spans="1:13" s="78" customFormat="1" ht="18" customHeight="1">
      <c r="A17" s="498">
        <v>2018</v>
      </c>
      <c r="B17" s="499">
        <v>4960308050.1199999</v>
      </c>
      <c r="C17" s="500">
        <f t="shared" si="3"/>
        <v>0.95442170562015738</v>
      </c>
      <c r="D17" s="499">
        <v>216582431.09999999</v>
      </c>
      <c r="E17" s="500">
        <f t="shared" si="0"/>
        <v>4.1673011274535959E-2</v>
      </c>
      <c r="F17" s="501">
        <v>20296486.460000001</v>
      </c>
      <c r="G17" s="500">
        <f t="shared" si="1"/>
        <v>3.9052831053065342E-3</v>
      </c>
      <c r="H17" s="502">
        <f t="shared" si="2"/>
        <v>5197186967.6800003</v>
      </c>
      <c r="I17" s="109"/>
      <c r="J17" s="109"/>
      <c r="K17" s="109"/>
      <c r="L17" s="163"/>
      <c r="M17" s="109"/>
    </row>
    <row r="18" spans="1:13" s="78" customFormat="1" ht="18" customHeight="1">
      <c r="A18" s="498">
        <v>2019</v>
      </c>
      <c r="B18" s="499">
        <v>5454398175.96</v>
      </c>
      <c r="C18" s="500">
        <f t="shared" si="3"/>
        <v>0.95509227720429402</v>
      </c>
      <c r="D18" s="499">
        <v>236137407.19999999</v>
      </c>
      <c r="E18" s="500">
        <f t="shared" si="0"/>
        <v>4.13488356918627E-2</v>
      </c>
      <c r="F18" s="501">
        <v>20324305.609999999</v>
      </c>
      <c r="G18" s="500">
        <f t="shared" si="1"/>
        <v>3.5588871038433815E-3</v>
      </c>
      <c r="H18" s="502">
        <f t="shared" si="2"/>
        <v>5710859888.7699995</v>
      </c>
      <c r="I18" s="109"/>
      <c r="J18" s="109"/>
      <c r="K18" s="109"/>
      <c r="L18" s="163"/>
      <c r="M18" s="109"/>
    </row>
    <row r="19" spans="1:13" s="78" customFormat="1" ht="18" customHeight="1">
      <c r="A19" s="498">
        <v>2020</v>
      </c>
      <c r="B19" s="499">
        <v>5371768693.4499998</v>
      </c>
      <c r="C19" s="500">
        <f t="shared" si="3"/>
        <v>0.95732388446010375</v>
      </c>
      <c r="D19" s="499">
        <v>233752220.31999999</v>
      </c>
      <c r="E19" s="500">
        <f t="shared" si="0"/>
        <v>4.1657896370477683E-2</v>
      </c>
      <c r="F19" s="501">
        <v>5713466.4100000001</v>
      </c>
      <c r="G19" s="500">
        <f t="shared" si="1"/>
        <v>1.0182191694186051E-3</v>
      </c>
      <c r="H19" s="502">
        <f>B19+D19+F19</f>
        <v>5611234380.1799994</v>
      </c>
      <c r="I19" s="109"/>
      <c r="J19" s="109"/>
      <c r="K19" s="109"/>
      <c r="L19" s="169"/>
      <c r="M19" s="109"/>
    </row>
    <row r="20" spans="1:13" s="78" customFormat="1" ht="18" customHeight="1">
      <c r="A20" s="498">
        <v>2021</v>
      </c>
      <c r="B20" s="499">
        <v>6220465761.29</v>
      </c>
      <c r="C20" s="500">
        <f>B20/H20</f>
        <v>0.95737338828337348</v>
      </c>
      <c r="D20" s="499">
        <v>270679156.31999999</v>
      </c>
      <c r="E20" s="500">
        <f t="shared" si="0"/>
        <v>4.1659424063773424E-2</v>
      </c>
      <c r="F20" s="501">
        <v>6284233.25</v>
      </c>
      <c r="G20" s="500">
        <f t="shared" si="1"/>
        <v>9.6718765285316258E-4</v>
      </c>
      <c r="H20" s="502">
        <f>B20+D20+F20</f>
        <v>6497429150.8599997</v>
      </c>
      <c r="I20" s="109"/>
      <c r="J20" s="109"/>
      <c r="K20" s="109"/>
      <c r="L20" s="109"/>
      <c r="M20" s="109"/>
    </row>
    <row r="21" spans="1:13" s="78" customFormat="1" ht="18" customHeight="1">
      <c r="A21" s="498">
        <v>2022</v>
      </c>
      <c r="B21" s="499">
        <v>7563778550.6599998</v>
      </c>
      <c r="C21" s="500">
        <v>0.95758727755140161</v>
      </c>
      <c r="D21" s="499">
        <v>329129862.10000002</v>
      </c>
      <c r="E21" s="500">
        <f t="shared" si="0"/>
        <v>4.1668402439109763E-2</v>
      </c>
      <c r="F21" s="501">
        <v>5879225.6900000004</v>
      </c>
      <c r="G21" s="500">
        <f t="shared" si="1"/>
        <v>7.4432000948865826E-4</v>
      </c>
      <c r="H21" s="502">
        <v>7898787638.4499998</v>
      </c>
      <c r="I21" s="109"/>
      <c r="J21" s="109"/>
      <c r="K21" s="109"/>
      <c r="L21" s="109"/>
      <c r="M21" s="109"/>
    </row>
    <row r="22" spans="1:13" s="78" customFormat="1" ht="18" customHeight="1">
      <c r="A22" s="498">
        <v>2023</v>
      </c>
      <c r="B22" s="499">
        <v>8660987464.0699997</v>
      </c>
      <c r="C22" s="500">
        <f>B22/H22</f>
        <v>0.95764504708886067</v>
      </c>
      <c r="D22" s="499">
        <v>376868065.86000001</v>
      </c>
      <c r="E22" s="500">
        <f t="shared" si="0"/>
        <v>4.1670287386282569E-2</v>
      </c>
      <c r="F22" s="501">
        <v>6192147.6500000004</v>
      </c>
      <c r="G22" s="500">
        <f t="shared" si="1"/>
        <v>6.8466552485677424E-4</v>
      </c>
      <c r="H22" s="502">
        <v>9044047677.5799999</v>
      </c>
      <c r="I22" s="109"/>
      <c r="J22" s="109"/>
      <c r="K22" s="109"/>
      <c r="L22" s="109"/>
      <c r="M22" s="109"/>
    </row>
    <row r="23" spans="1:13" s="78" customFormat="1" ht="18" customHeight="1">
      <c r="A23" s="498">
        <v>2024</v>
      </c>
      <c r="B23" s="499">
        <v>9740712221.9899998</v>
      </c>
      <c r="C23" s="500">
        <f>B23/H23</f>
        <v>0.95764425801028563</v>
      </c>
      <c r="D23" s="499">
        <v>423856200.49000001</v>
      </c>
      <c r="E23" s="500">
        <f>D23/H23</f>
        <v>4.1670819070597692E-2</v>
      </c>
      <c r="F23" s="501">
        <v>6966717.54</v>
      </c>
      <c r="G23" s="500">
        <f>F23/H23</f>
        <v>6.8492291911664198E-4</v>
      </c>
      <c r="H23" s="502">
        <v>10171535140.02</v>
      </c>
      <c r="I23" s="109"/>
      <c r="J23" s="109"/>
      <c r="K23" s="109"/>
      <c r="L23" s="109"/>
      <c r="M23" s="109"/>
    </row>
    <row r="24" spans="1:13" s="79" customFormat="1" ht="18.75">
      <c r="A24" s="1244" t="str">
        <f>+'Resumen '!O6</f>
        <v>Feb.2025</v>
      </c>
      <c r="B24" s="997">
        <f>+'Resumen '!H97</f>
        <v>1644674097.76</v>
      </c>
      <c r="C24" s="998">
        <f>B24/H24</f>
        <v>0.95752843597189763</v>
      </c>
      <c r="D24" s="997">
        <f>+'Resumen '!H98</f>
        <v>71566130.480000004</v>
      </c>
      <c r="E24" s="500">
        <f t="shared" si="0"/>
        <v>4.1665765321169994E-2</v>
      </c>
      <c r="F24" s="999">
        <f>+'Resumen '!H99</f>
        <v>1384059.43</v>
      </c>
      <c r="G24" s="500">
        <f t="shared" si="1"/>
        <v>8.0579870693230061E-4</v>
      </c>
      <c r="H24" s="1000">
        <f>B24+D24+F24</f>
        <v>1717624287.6700001</v>
      </c>
      <c r="I24" s="110"/>
      <c r="J24" s="110"/>
      <c r="K24" s="110"/>
      <c r="L24" s="109"/>
      <c r="M24" s="109"/>
    </row>
    <row r="25" spans="1:13" ht="18.75" customHeight="1">
      <c r="A25" s="503" t="s">
        <v>225</v>
      </c>
      <c r="B25" s="504">
        <f>SUM(B6:B24)</f>
        <v>78309441187.23999</v>
      </c>
      <c r="C25" s="505">
        <f t="shared" si="3"/>
        <v>0.95523895567851169</v>
      </c>
      <c r="D25" s="504">
        <f>SUM(D6:D24)</f>
        <v>3407102938.5099998</v>
      </c>
      <c r="E25" s="505">
        <f t="shared" si="0"/>
        <v>4.1560728866518792E-2</v>
      </c>
      <c r="F25" s="504">
        <f>SUM(F6:F24)</f>
        <v>262358348.57000002</v>
      </c>
      <c r="G25" s="505">
        <f>F25/H25</f>
        <v>3.2003154549694558E-3</v>
      </c>
      <c r="H25" s="506">
        <f>SUM(H6:H24)</f>
        <v>81978902474.319992</v>
      </c>
      <c r="I25" s="8"/>
      <c r="J25" s="8"/>
      <c r="K25" s="8"/>
      <c r="L25" s="109"/>
      <c r="M25" s="109"/>
    </row>
    <row r="26" spans="1:13" ht="18.75">
      <c r="A26" t="s">
        <v>526</v>
      </c>
      <c r="B26" s="7"/>
      <c r="C26" s="7"/>
      <c r="D26" s="7"/>
      <c r="E26" s="7"/>
      <c r="F26" s="7"/>
      <c r="G26" s="8"/>
      <c r="H26" s="8"/>
      <c r="I26" s="8"/>
      <c r="J26" s="8"/>
      <c r="K26" s="8"/>
      <c r="L26" s="110"/>
      <c r="M26" s="110"/>
    </row>
    <row r="27" spans="1:13">
      <c r="B27" s="40"/>
      <c r="C27" s="40"/>
      <c r="D27" s="40"/>
      <c r="E27" s="40"/>
      <c r="F27" s="40"/>
      <c r="G27" s="8"/>
      <c r="H27" s="8"/>
      <c r="I27" s="8"/>
      <c r="J27" s="8"/>
      <c r="K27" s="8"/>
      <c r="L27" s="142"/>
      <c r="M27" s="8"/>
    </row>
    <row r="28" spans="1:13">
      <c r="C28" s="8"/>
      <c r="D28" s="8"/>
      <c r="E28" s="8"/>
      <c r="F28" s="8"/>
      <c r="G28" s="8"/>
      <c r="H28" s="8"/>
      <c r="I28" s="8"/>
      <c r="J28" s="8"/>
      <c r="K28" s="8"/>
      <c r="L28" s="142"/>
      <c r="M28" s="8"/>
    </row>
    <row r="29" spans="1:13">
      <c r="C29" s="8"/>
      <c r="D29" s="8"/>
      <c r="E29" s="8"/>
      <c r="F29" s="8"/>
      <c r="G29" s="8"/>
      <c r="H29" s="8"/>
      <c r="I29" s="8"/>
      <c r="J29" s="8"/>
      <c r="K29" s="8"/>
      <c r="L29" s="143"/>
      <c r="M29" s="8"/>
    </row>
    <row r="30" spans="1:13">
      <c r="C30" s="8"/>
      <c r="D30" s="8"/>
      <c r="E30" s="8"/>
      <c r="F30" s="8"/>
      <c r="G30" s="8"/>
      <c r="H30" s="8"/>
      <c r="I30" s="8"/>
      <c r="J30" s="8"/>
      <c r="K30" s="8"/>
      <c r="L30" s="8"/>
      <c r="M30" s="8"/>
    </row>
    <row r="31" spans="1:13">
      <c r="C31" s="8"/>
      <c r="D31" s="8"/>
      <c r="E31" s="8"/>
      <c r="F31" s="8"/>
      <c r="G31" s="8"/>
      <c r="H31" s="8"/>
      <c r="I31" s="8"/>
      <c r="J31" s="8"/>
      <c r="K31" s="8"/>
      <c r="L31" s="8"/>
      <c r="M31" s="8"/>
    </row>
    <row r="32" spans="1:13">
      <c r="C32" s="8"/>
      <c r="D32" s="8"/>
      <c r="E32" s="8"/>
      <c r="F32" s="8"/>
      <c r="G32" s="8"/>
      <c r="H32" s="8"/>
      <c r="I32" s="8"/>
      <c r="J32" s="8"/>
      <c r="K32" s="8"/>
      <c r="L32" s="8"/>
      <c r="M32" s="8"/>
    </row>
    <row r="33" spans="3:13">
      <c r="C33" s="8"/>
      <c r="D33" s="8"/>
      <c r="E33" s="8"/>
      <c r="F33" s="8"/>
      <c r="G33" s="8"/>
      <c r="H33" s="8"/>
      <c r="I33" s="8"/>
      <c r="J33" s="8"/>
      <c r="K33" s="8"/>
      <c r="L33" s="8"/>
      <c r="M33" s="8"/>
    </row>
    <row r="34" spans="3:13">
      <c r="C34" s="8"/>
      <c r="D34" s="8"/>
      <c r="E34" s="8"/>
      <c r="F34" s="8"/>
      <c r="G34" s="8"/>
      <c r="H34" s="8"/>
      <c r="I34" s="8"/>
      <c r="J34" s="8"/>
      <c r="K34" s="8"/>
      <c r="L34" s="8"/>
      <c r="M34" s="8"/>
    </row>
    <row r="35" spans="3:13">
      <c r="C35" s="8"/>
      <c r="D35" s="8"/>
      <c r="E35" s="8"/>
      <c r="F35" s="8"/>
      <c r="G35" s="8"/>
      <c r="H35" s="8"/>
      <c r="I35" s="8"/>
      <c r="J35" s="8"/>
      <c r="K35" s="8"/>
      <c r="L35" s="8"/>
      <c r="M35" s="8"/>
    </row>
    <row r="36" spans="3:13">
      <c r="C36" s="8"/>
      <c r="D36" s="8"/>
      <c r="E36" s="8"/>
      <c r="F36" s="8"/>
      <c r="G36" s="8"/>
      <c r="H36" s="8"/>
      <c r="I36" s="8"/>
      <c r="J36" s="8"/>
      <c r="K36" s="8"/>
      <c r="L36" s="8"/>
      <c r="M36" s="8"/>
    </row>
    <row r="37" spans="3:13">
      <c r="C37" s="8"/>
      <c r="D37" s="8"/>
      <c r="E37" s="8"/>
      <c r="F37" s="8"/>
      <c r="G37" s="8"/>
      <c r="H37" s="8"/>
      <c r="I37" s="8"/>
      <c r="J37" s="8"/>
      <c r="K37" s="8"/>
      <c r="L37" s="8"/>
      <c r="M37" s="8"/>
    </row>
    <row r="38" spans="3:13">
      <c r="C38" s="8"/>
      <c r="D38" s="8"/>
      <c r="E38" s="8"/>
      <c r="F38" s="8"/>
      <c r="G38" s="8"/>
      <c r="H38" s="8"/>
      <c r="I38" s="8"/>
      <c r="J38" s="8"/>
      <c r="K38" s="8"/>
      <c r="L38" s="8"/>
      <c r="M38" s="8"/>
    </row>
    <row r="39" spans="3:13">
      <c r="C39" s="8"/>
      <c r="D39" s="8"/>
      <c r="E39" s="8"/>
      <c r="F39" s="8"/>
      <c r="G39" s="8"/>
      <c r="H39" s="8"/>
      <c r="I39" s="8"/>
      <c r="J39" s="8"/>
      <c r="K39" s="8"/>
      <c r="L39" s="8"/>
      <c r="M39" s="8"/>
    </row>
    <row r="40" spans="3:13">
      <c r="C40" s="8"/>
      <c r="D40" s="8"/>
      <c r="E40" s="8"/>
      <c r="F40" s="8"/>
      <c r="G40" s="8"/>
      <c r="H40" s="8"/>
      <c r="I40" s="8"/>
      <c r="J40" s="8"/>
      <c r="K40" s="8"/>
      <c r="L40" s="8"/>
      <c r="M40" s="8"/>
    </row>
    <row r="41" spans="3:13">
      <c r="C41" s="8"/>
      <c r="D41" s="8"/>
      <c r="E41" s="8"/>
      <c r="F41" s="8"/>
      <c r="G41" s="8"/>
      <c r="H41" s="8"/>
      <c r="L41" s="8"/>
      <c r="M41" s="8"/>
    </row>
    <row r="42" spans="3:13">
      <c r="C42" s="8"/>
      <c r="D42" s="8"/>
      <c r="E42" s="8"/>
      <c r="F42" s="8"/>
      <c r="G42" s="8"/>
      <c r="H42" s="8"/>
      <c r="L42" s="8"/>
      <c r="M42" s="8"/>
    </row>
    <row r="43" spans="3:13">
      <c r="C43" s="8"/>
      <c r="D43" s="8"/>
      <c r="E43" s="8"/>
      <c r="F43" s="8"/>
      <c r="G43" s="8"/>
      <c r="H43" s="8"/>
    </row>
    <row r="44" spans="3:13" ht="39" customHeight="1">
      <c r="C44" s="8"/>
      <c r="D44" s="8"/>
      <c r="E44" s="8"/>
      <c r="F44" s="8"/>
      <c r="G44" s="8"/>
      <c r="H44" s="8"/>
    </row>
    <row r="45" spans="3:13" ht="48" customHeight="1"/>
    <row r="55" ht="70.5" customHeight="1"/>
  </sheetData>
  <mergeCells count="3">
    <mergeCell ref="A1:K1"/>
    <mergeCell ref="B4:H4"/>
    <mergeCell ref="A2:K2"/>
  </mergeCells>
  <conditionalFormatting sqref="B18:H24">
    <cfRule type="cellIs" dxfId="195" priority="1" operator="equal">
      <formula>0</formula>
    </cfRule>
  </conditionalFormatting>
  <pageMargins left="0.70866141732283472" right="0.70866141732283472" top="0.74803149606299213" bottom="0.74803149606299213" header="0.31496062992125984" footer="0.31496062992125984"/>
  <pageSetup scale="41" orientation="landscape" r:id="rId1"/>
  <drawing r:id="rId2"/>
  <tableParts count="1">
    <tablePart r:id="rId3"/>
  </tablePart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Hoja99">
    <tabColor theme="6" tint="-0.499984740745262"/>
    <pageSetUpPr fitToPage="1"/>
  </sheetPr>
  <dimension ref="A1"/>
  <sheetViews>
    <sheetView showGridLines="0" view="pageBreakPreview" zoomScaleNormal="100" zoomScaleSheetLayoutView="100" workbookViewId="0">
      <selection activeCell="N29" sqref="N29"/>
    </sheetView>
  </sheetViews>
  <sheetFormatPr defaultColWidth="11.42578125" defaultRowHeight="15"/>
  <cols>
    <col min="7" max="7" width="8.85546875" customWidth="1"/>
  </cols>
  <sheetData/>
  <pageMargins left="0.70866141732283472" right="0.70866141732283472" top="0.74803149606299213" bottom="0.74803149606299213" header="0.31496062992125984" footer="0.31496062992125984"/>
  <pageSetup paperSize="119" scale="91"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158">
    <tabColor rgb="FFFFFF00"/>
    <pageSetUpPr fitToPage="1"/>
  </sheetPr>
  <dimension ref="A1:AS12"/>
  <sheetViews>
    <sheetView showGridLines="0" view="pageBreakPreview" zoomScale="25" zoomScaleNormal="100" zoomScaleSheetLayoutView="25" zoomScalePageLayoutView="62" workbookViewId="0">
      <selection activeCell="A3" sqref="A3:N27"/>
    </sheetView>
  </sheetViews>
  <sheetFormatPr defaultColWidth="11.42578125" defaultRowHeight="23.25"/>
  <cols>
    <col min="1" max="1" width="18.42578125" style="263" customWidth="1"/>
    <col min="2" max="2" width="20" style="263" customWidth="1"/>
    <col min="3" max="3" width="19.140625" style="263" customWidth="1"/>
    <col min="4" max="4" width="16.140625" style="263" customWidth="1"/>
    <col min="5" max="5" width="28.5703125" style="263" customWidth="1"/>
    <col min="6" max="6" width="87.28515625" style="263" customWidth="1"/>
    <col min="7" max="7" width="37.5703125" style="263" customWidth="1"/>
    <col min="8" max="8" width="75.28515625" style="263" customWidth="1"/>
    <col min="9" max="9" width="22.42578125" style="263" customWidth="1"/>
    <col min="10" max="10" width="51.28515625" style="263" customWidth="1"/>
    <col min="11" max="11" width="55.140625" style="263" customWidth="1"/>
    <col min="12" max="12" width="51.7109375" style="263" customWidth="1"/>
    <col min="13" max="13" width="69.42578125" style="263" customWidth="1"/>
    <col min="14" max="14" width="70" style="263" customWidth="1"/>
    <col min="15" max="33" width="11.42578125" style="263"/>
    <col min="34" max="43" width="135.7109375" style="263" customWidth="1"/>
    <col min="44" max="16384" width="11.42578125" style="263"/>
  </cols>
  <sheetData>
    <row r="1" spans="1:45" ht="235.5" customHeight="1">
      <c r="A1" s="1342"/>
      <c r="B1" s="1342"/>
      <c r="C1" s="1342"/>
      <c r="D1" s="1342"/>
      <c r="E1" s="1342"/>
      <c r="F1" s="1342"/>
      <c r="G1" s="1342"/>
      <c r="H1" s="1342"/>
      <c r="I1" s="1342"/>
      <c r="J1" s="1342"/>
      <c r="K1" s="1342"/>
      <c r="L1" s="1342"/>
      <c r="M1" s="1342"/>
      <c r="N1" s="1342"/>
    </row>
    <row r="2" spans="1:45" ht="3" hidden="1" customHeight="1">
      <c r="B2" s="370"/>
      <c r="C2" s="370"/>
      <c r="D2" s="370"/>
      <c r="E2" s="370"/>
      <c r="F2" s="370"/>
      <c r="G2" s="370"/>
      <c r="H2" s="370"/>
      <c r="I2" s="370"/>
      <c r="J2" s="370"/>
      <c r="K2" s="370"/>
      <c r="L2" s="370"/>
      <c r="M2" s="370"/>
      <c r="N2" s="370"/>
    </row>
    <row r="3" spans="1:45" ht="186.75" customHeight="1">
      <c r="A3" s="1340" t="s">
        <v>175</v>
      </c>
      <c r="B3" s="1341"/>
      <c r="C3" s="1341"/>
      <c r="D3" s="1341"/>
      <c r="E3" s="1341"/>
      <c r="F3" s="1341"/>
      <c r="G3" s="1341"/>
      <c r="H3" s="1341"/>
      <c r="I3" s="1341"/>
      <c r="J3" s="1341"/>
      <c r="K3" s="1341"/>
      <c r="L3" s="1341"/>
      <c r="M3" s="1341"/>
      <c r="N3" s="1341"/>
    </row>
    <row r="4" spans="1:45" ht="186.75" customHeight="1">
      <c r="A4" s="1341"/>
      <c r="B4" s="1341"/>
      <c r="C4" s="1341"/>
      <c r="D4" s="1341"/>
      <c r="E4" s="1341"/>
      <c r="F4" s="1341"/>
      <c r="G4" s="1341"/>
      <c r="H4" s="1341"/>
      <c r="I4" s="1341"/>
      <c r="J4" s="1341"/>
      <c r="K4" s="1341"/>
      <c r="L4" s="1341"/>
      <c r="M4" s="1341"/>
      <c r="N4" s="1341"/>
      <c r="AF4" s="1343" t="s">
        <v>176</v>
      </c>
      <c r="AG4" s="1343"/>
      <c r="AH4" s="1343"/>
      <c r="AI4" s="1343"/>
      <c r="AJ4" s="1343"/>
      <c r="AK4" s="1343"/>
      <c r="AL4" s="1343"/>
      <c r="AM4" s="1343"/>
      <c r="AN4" s="1343"/>
      <c r="AO4" s="1343"/>
      <c r="AP4" s="1343"/>
      <c r="AQ4" s="1343"/>
      <c r="AR4" s="1343"/>
      <c r="AS4" s="1343"/>
    </row>
    <row r="5" spans="1:45" ht="186.75" customHeight="1">
      <c r="A5" s="1341"/>
      <c r="B5" s="1341"/>
      <c r="C5" s="1341"/>
      <c r="D5" s="1341"/>
      <c r="E5" s="1341"/>
      <c r="F5" s="1341"/>
      <c r="G5" s="1341"/>
      <c r="H5" s="1341"/>
      <c r="I5" s="1341"/>
      <c r="J5" s="1341"/>
      <c r="K5" s="1341"/>
      <c r="L5" s="1341"/>
      <c r="M5" s="1341"/>
      <c r="N5" s="1341"/>
      <c r="AF5" s="1343"/>
      <c r="AG5" s="1343"/>
      <c r="AH5" s="1343"/>
      <c r="AI5" s="1343"/>
      <c r="AJ5" s="1343"/>
      <c r="AK5" s="1343"/>
      <c r="AL5" s="1343"/>
      <c r="AM5" s="1343"/>
      <c r="AN5" s="1343"/>
      <c r="AO5" s="1343"/>
      <c r="AP5" s="1343"/>
      <c r="AQ5" s="1343"/>
      <c r="AR5" s="1343"/>
      <c r="AS5" s="1343"/>
    </row>
    <row r="6" spans="1:45" ht="408.75" customHeight="1">
      <c r="A6" s="1341"/>
      <c r="B6" s="1341"/>
      <c r="C6" s="1341"/>
      <c r="D6" s="1341"/>
      <c r="E6" s="1341"/>
      <c r="F6" s="1341"/>
      <c r="G6" s="1341"/>
      <c r="H6" s="1341"/>
      <c r="I6" s="1341"/>
      <c r="J6" s="1341"/>
      <c r="K6" s="1341"/>
      <c r="L6" s="1341"/>
      <c r="M6" s="1341"/>
      <c r="N6" s="1341"/>
      <c r="AF6" s="1343"/>
      <c r="AG6" s="1343"/>
      <c r="AH6" s="1343"/>
      <c r="AI6" s="1343"/>
      <c r="AJ6" s="1343"/>
      <c r="AK6" s="1343"/>
      <c r="AL6" s="1343"/>
      <c r="AM6" s="1343"/>
      <c r="AN6" s="1343"/>
      <c r="AO6" s="1343"/>
      <c r="AP6" s="1343"/>
      <c r="AQ6" s="1343"/>
      <c r="AR6" s="1343"/>
      <c r="AS6" s="1343"/>
    </row>
    <row r="7" spans="1:45" ht="408.75" customHeight="1">
      <c r="A7" s="1341"/>
      <c r="B7" s="1341"/>
      <c r="C7" s="1341"/>
      <c r="D7" s="1341"/>
      <c r="E7" s="1341"/>
      <c r="F7" s="1341"/>
      <c r="G7" s="1341"/>
      <c r="H7" s="1341"/>
      <c r="I7" s="1341"/>
      <c r="J7" s="1341"/>
      <c r="K7" s="1341"/>
      <c r="L7" s="1341"/>
      <c r="M7" s="1341"/>
      <c r="N7" s="1341"/>
      <c r="AF7" s="1343"/>
      <c r="AG7" s="1343"/>
      <c r="AH7" s="1343"/>
      <c r="AI7" s="1343"/>
      <c r="AJ7" s="1343"/>
      <c r="AK7" s="1343"/>
      <c r="AL7" s="1343"/>
      <c r="AM7" s="1343"/>
      <c r="AN7" s="1343"/>
      <c r="AO7" s="1343"/>
      <c r="AP7" s="1343"/>
      <c r="AQ7" s="1343"/>
      <c r="AR7" s="1343"/>
      <c r="AS7" s="1343"/>
    </row>
    <row r="8" spans="1:45" ht="409.5" customHeight="1">
      <c r="A8" s="1341"/>
      <c r="B8" s="1341"/>
      <c r="C8" s="1341"/>
      <c r="D8" s="1341"/>
      <c r="E8" s="1341"/>
      <c r="F8" s="1341"/>
      <c r="G8" s="1341"/>
      <c r="H8" s="1341"/>
      <c r="I8" s="1341"/>
      <c r="J8" s="1341"/>
      <c r="K8" s="1341"/>
      <c r="L8" s="1341"/>
      <c r="M8" s="1341"/>
      <c r="N8" s="1341"/>
      <c r="AF8" s="1343"/>
      <c r="AG8" s="1343"/>
      <c r="AH8" s="1343"/>
      <c r="AI8" s="1343"/>
      <c r="AJ8" s="1343"/>
      <c r="AK8" s="1343"/>
      <c r="AL8" s="1343"/>
      <c r="AM8" s="1343"/>
      <c r="AN8" s="1343"/>
      <c r="AO8" s="1343"/>
      <c r="AP8" s="1343"/>
      <c r="AQ8" s="1343"/>
      <c r="AR8" s="1343"/>
      <c r="AS8" s="1343"/>
    </row>
    <row r="9" spans="1:45" ht="409.5" customHeight="1">
      <c r="A9" s="1341"/>
      <c r="B9" s="1341"/>
      <c r="C9" s="1341"/>
      <c r="D9" s="1341"/>
      <c r="E9" s="1341"/>
      <c r="F9" s="1341"/>
      <c r="G9" s="1341"/>
      <c r="H9" s="1341"/>
      <c r="I9" s="1341"/>
      <c r="J9" s="1341"/>
      <c r="K9" s="1341"/>
      <c r="L9" s="1341"/>
      <c r="M9" s="1341"/>
      <c r="N9" s="1341"/>
      <c r="AF9" s="1343"/>
      <c r="AG9" s="1343"/>
      <c r="AH9" s="1343"/>
      <c r="AI9" s="1343"/>
      <c r="AJ9" s="1343"/>
      <c r="AK9" s="1343"/>
      <c r="AL9" s="1343"/>
      <c r="AM9" s="1343"/>
      <c r="AN9" s="1343"/>
      <c r="AO9" s="1343"/>
      <c r="AP9" s="1343"/>
      <c r="AQ9" s="1343"/>
      <c r="AR9" s="1343"/>
      <c r="AS9" s="1343"/>
    </row>
    <row r="10" spans="1:45" ht="322.5" customHeight="1">
      <c r="A10" s="1341"/>
      <c r="B10" s="1341"/>
      <c r="C10" s="1341"/>
      <c r="D10" s="1341"/>
      <c r="E10" s="1341"/>
      <c r="F10" s="1341"/>
      <c r="G10" s="1341"/>
      <c r="H10" s="1341"/>
      <c r="I10" s="1341"/>
      <c r="J10" s="1341"/>
      <c r="K10" s="1341"/>
      <c r="L10" s="1341"/>
      <c r="M10" s="1341"/>
      <c r="N10" s="1341"/>
      <c r="AF10" s="1343"/>
      <c r="AG10" s="1343"/>
      <c r="AH10" s="1343"/>
      <c r="AI10" s="1343"/>
      <c r="AJ10" s="1343"/>
      <c r="AK10" s="1343"/>
      <c r="AL10" s="1343"/>
      <c r="AM10" s="1343"/>
      <c r="AN10" s="1343"/>
      <c r="AO10" s="1343"/>
      <c r="AP10" s="1343"/>
      <c r="AQ10" s="1343"/>
      <c r="AR10" s="1343"/>
      <c r="AS10" s="1343"/>
    </row>
    <row r="11" spans="1:45" ht="211.5" customHeight="1">
      <c r="A11" s="1341"/>
      <c r="B11" s="1341"/>
      <c r="C11" s="1341"/>
      <c r="D11" s="1341"/>
      <c r="E11" s="1341"/>
      <c r="F11" s="1341"/>
      <c r="G11" s="1341"/>
      <c r="H11" s="1341"/>
      <c r="I11" s="1341"/>
      <c r="J11" s="1341"/>
      <c r="K11" s="1341"/>
      <c r="L11" s="1341"/>
      <c r="M11" s="1341"/>
      <c r="N11" s="1341"/>
      <c r="AF11" s="1343"/>
      <c r="AG11" s="1343"/>
      <c r="AH11" s="1343"/>
      <c r="AI11" s="1343"/>
      <c r="AJ11" s="1343"/>
      <c r="AK11" s="1343"/>
      <c r="AL11" s="1343"/>
      <c r="AM11" s="1343"/>
      <c r="AN11" s="1343"/>
      <c r="AO11" s="1343"/>
      <c r="AP11" s="1343"/>
      <c r="AQ11" s="1343"/>
      <c r="AR11" s="1343"/>
      <c r="AS11" s="1343"/>
    </row>
    <row r="12" spans="1:45" ht="211.5" customHeight="1">
      <c r="A12" s="1341"/>
      <c r="B12" s="1341"/>
      <c r="C12" s="1341"/>
      <c r="D12" s="1341"/>
      <c r="E12" s="1341"/>
      <c r="F12" s="1341"/>
      <c r="G12" s="1341"/>
      <c r="H12" s="1341"/>
      <c r="I12" s="1341"/>
      <c r="J12" s="1341"/>
      <c r="K12" s="1341"/>
      <c r="L12" s="1341"/>
      <c r="M12" s="1341"/>
      <c r="N12" s="1341"/>
      <c r="AF12" s="1343"/>
      <c r="AG12" s="1343"/>
      <c r="AH12" s="1343"/>
      <c r="AI12" s="1343"/>
      <c r="AJ12" s="1343"/>
      <c r="AK12" s="1343"/>
      <c r="AL12" s="1343"/>
      <c r="AM12" s="1343"/>
      <c r="AN12" s="1343"/>
      <c r="AO12" s="1343"/>
      <c r="AP12" s="1343"/>
      <c r="AQ12" s="1343"/>
      <c r="AR12" s="1343"/>
      <c r="AS12" s="1343"/>
    </row>
  </sheetData>
  <mergeCells count="3">
    <mergeCell ref="A3:N12"/>
    <mergeCell ref="A1:N1"/>
    <mergeCell ref="AF4:AS12"/>
  </mergeCells>
  <pageMargins left="0.70866141732283472" right="0.70866141732283472" top="0.74803149606299213" bottom="0.74803149606299213" header="0.31496062992125984" footer="0.31496062992125984"/>
  <pageSetup paperSize="119" scale="16" orientation="landscape"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Hoja105">
    <tabColor theme="6" tint="-0.499984740745262"/>
    <pageSetUpPr fitToPage="1"/>
  </sheetPr>
  <dimension ref="D11"/>
  <sheetViews>
    <sheetView showGridLines="0" view="pageBreakPreview" zoomScale="70" zoomScaleNormal="100" zoomScaleSheetLayoutView="70" workbookViewId="0">
      <selection activeCell="T39" sqref="T39"/>
    </sheetView>
  </sheetViews>
  <sheetFormatPr defaultColWidth="11.42578125" defaultRowHeight="15"/>
  <cols>
    <col min="7" max="7" width="9.42578125" customWidth="1"/>
  </cols>
  <sheetData>
    <row r="11" spans="4:4" ht="61.5">
      <c r="D11" s="74"/>
    </row>
  </sheetData>
  <pageMargins left="0.70866141732283472" right="0.70866141732283472" top="0.74803149606299213" bottom="0.74803149606299213" header="0.31496062992125984" footer="0.31496062992125984"/>
  <pageSetup paperSize="119" scale="68" orientation="landscape"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Hoja106">
    <tabColor theme="6" tint="-0.499984740745262"/>
    <pageSetUpPr fitToPage="1"/>
  </sheetPr>
  <dimension ref="A3:Q46"/>
  <sheetViews>
    <sheetView showGridLines="0" view="pageBreakPreview" zoomScale="70" zoomScaleNormal="100" zoomScaleSheetLayoutView="70" workbookViewId="0">
      <selection activeCell="A5" sqref="A5"/>
    </sheetView>
  </sheetViews>
  <sheetFormatPr defaultColWidth="11.42578125" defaultRowHeight="14.25"/>
  <cols>
    <col min="1" max="6" width="11.42578125" style="254"/>
    <col min="7" max="7" width="9.42578125" style="254" customWidth="1"/>
    <col min="8" max="11" width="11.42578125" style="254"/>
    <col min="12" max="12" width="19.28515625" style="254" customWidth="1"/>
    <col min="13" max="13" width="11.42578125" style="254"/>
    <col min="14" max="14" width="30.140625" style="254" customWidth="1"/>
    <col min="15" max="16384" width="11.42578125" style="254"/>
  </cols>
  <sheetData>
    <row r="3" spans="1:15" ht="25.5" customHeight="1"/>
    <row r="4" spans="1:15" ht="24" customHeight="1"/>
    <row r="5" spans="1:15" ht="22.5" customHeight="1">
      <c r="A5" s="1439" t="s">
        <v>676</v>
      </c>
      <c r="B5" s="1439"/>
      <c r="C5" s="1439"/>
      <c r="D5" s="1439"/>
      <c r="E5" s="1439"/>
      <c r="F5" s="1439"/>
      <c r="G5" s="1439"/>
      <c r="H5" s="1439"/>
      <c r="I5" s="1439"/>
      <c r="J5" s="1439"/>
      <c r="K5" s="1439"/>
      <c r="L5" s="1439"/>
      <c r="M5" s="1439"/>
      <c r="N5" s="1439"/>
      <c r="O5" s="1439"/>
    </row>
    <row r="6" spans="1:15" ht="17.25" customHeight="1">
      <c r="A6" s="1439"/>
      <c r="B6" s="1439"/>
      <c r="C6" s="1439"/>
      <c r="D6" s="1439"/>
      <c r="E6" s="1439"/>
      <c r="F6" s="1439"/>
      <c r="G6" s="1439"/>
      <c r="H6" s="1439"/>
      <c r="I6" s="1439"/>
      <c r="J6" s="1439"/>
      <c r="K6" s="1439"/>
      <c r="L6" s="1439"/>
      <c r="M6" s="1439"/>
      <c r="N6" s="1439"/>
      <c r="O6" s="1439"/>
    </row>
    <row r="7" spans="1:15" ht="14.25" customHeight="1">
      <c r="A7" s="1439"/>
      <c r="B7" s="1439"/>
      <c r="C7" s="1439"/>
      <c r="D7" s="1439"/>
      <c r="E7" s="1439"/>
      <c r="F7" s="1439"/>
      <c r="G7" s="1439"/>
      <c r="H7" s="1439"/>
      <c r="I7" s="1439"/>
      <c r="J7" s="1439"/>
      <c r="K7" s="1439"/>
      <c r="L7" s="1439"/>
      <c r="M7" s="1439"/>
      <c r="N7" s="1439"/>
      <c r="O7" s="1439"/>
    </row>
    <row r="8" spans="1:15" ht="14.25" customHeight="1">
      <c r="A8" s="1439"/>
      <c r="B8" s="1439"/>
      <c r="C8" s="1439"/>
      <c r="D8" s="1439"/>
      <c r="E8" s="1439"/>
      <c r="F8" s="1439"/>
      <c r="G8" s="1439"/>
      <c r="H8" s="1439"/>
      <c r="I8" s="1439"/>
      <c r="J8" s="1439"/>
      <c r="K8" s="1439"/>
      <c r="L8" s="1439"/>
      <c r="M8" s="1439"/>
      <c r="N8" s="1439"/>
      <c r="O8" s="1439"/>
    </row>
    <row r="9" spans="1:15" ht="14.25" customHeight="1">
      <c r="A9" s="1439"/>
      <c r="B9" s="1439"/>
      <c r="C9" s="1439"/>
      <c r="D9" s="1439"/>
      <c r="E9" s="1439"/>
      <c r="F9" s="1439"/>
      <c r="G9" s="1439"/>
      <c r="H9" s="1439"/>
      <c r="I9" s="1439"/>
      <c r="J9" s="1439"/>
      <c r="K9" s="1439"/>
      <c r="L9" s="1439"/>
      <c r="M9" s="1439"/>
      <c r="N9" s="1439"/>
      <c r="O9" s="1439"/>
    </row>
    <row r="10" spans="1:15" ht="14.25" customHeight="1">
      <c r="A10" s="1439"/>
      <c r="B10" s="1439"/>
      <c r="C10" s="1439"/>
      <c r="D10" s="1439"/>
      <c r="E10" s="1439"/>
      <c r="F10" s="1439"/>
      <c r="G10" s="1439"/>
      <c r="H10" s="1439"/>
      <c r="I10" s="1439"/>
      <c r="J10" s="1439"/>
      <c r="K10" s="1439"/>
      <c r="L10" s="1439"/>
      <c r="M10" s="1439"/>
      <c r="N10" s="1439"/>
      <c r="O10" s="1439"/>
    </row>
    <row r="11" spans="1:15" ht="14.25" customHeight="1">
      <c r="A11" s="1439"/>
      <c r="B11" s="1439"/>
      <c r="C11" s="1439"/>
      <c r="D11" s="1439"/>
      <c r="E11" s="1439"/>
      <c r="F11" s="1439"/>
      <c r="G11" s="1439"/>
      <c r="H11" s="1439"/>
      <c r="I11" s="1439"/>
      <c r="J11" s="1439"/>
      <c r="K11" s="1439"/>
      <c r="L11" s="1439"/>
      <c r="M11" s="1439"/>
      <c r="N11" s="1439"/>
      <c r="O11" s="1439"/>
    </row>
    <row r="12" spans="1:15" ht="14.25" customHeight="1">
      <c r="A12" s="1439"/>
      <c r="B12" s="1439"/>
      <c r="C12" s="1439"/>
      <c r="D12" s="1439"/>
      <c r="E12" s="1439"/>
      <c r="F12" s="1439"/>
      <c r="G12" s="1439"/>
      <c r="H12" s="1439"/>
      <c r="I12" s="1439"/>
      <c r="J12" s="1439"/>
      <c r="K12" s="1439"/>
      <c r="L12" s="1439"/>
      <c r="M12" s="1439"/>
      <c r="N12" s="1439"/>
      <c r="O12" s="1439"/>
    </row>
    <row r="13" spans="1:15" ht="14.25" customHeight="1">
      <c r="A13" s="1439"/>
      <c r="B13" s="1439"/>
      <c r="C13" s="1439"/>
      <c r="D13" s="1439"/>
      <c r="E13" s="1439"/>
      <c r="F13" s="1439"/>
      <c r="G13" s="1439"/>
      <c r="H13" s="1439"/>
      <c r="I13" s="1439"/>
      <c r="J13" s="1439"/>
      <c r="K13" s="1439"/>
      <c r="L13" s="1439"/>
      <c r="M13" s="1439"/>
      <c r="N13" s="1439"/>
      <c r="O13" s="1439"/>
    </row>
    <row r="14" spans="1:15" ht="14.25" customHeight="1">
      <c r="A14" s="1439"/>
      <c r="B14" s="1439"/>
      <c r="C14" s="1439"/>
      <c r="D14" s="1439"/>
      <c r="E14" s="1439"/>
      <c r="F14" s="1439"/>
      <c r="G14" s="1439"/>
      <c r="H14" s="1439"/>
      <c r="I14" s="1439"/>
      <c r="J14" s="1439"/>
      <c r="K14" s="1439"/>
      <c r="L14" s="1439"/>
      <c r="M14" s="1439"/>
      <c r="N14" s="1439"/>
      <c r="O14" s="1439"/>
    </row>
    <row r="15" spans="1:15" ht="14.25" customHeight="1">
      <c r="A15" s="1439"/>
      <c r="B15" s="1439"/>
      <c r="C15" s="1439"/>
      <c r="D15" s="1439"/>
      <c r="E15" s="1439"/>
      <c r="F15" s="1439"/>
      <c r="G15" s="1439"/>
      <c r="H15" s="1439"/>
      <c r="I15" s="1439"/>
      <c r="J15" s="1439"/>
      <c r="K15" s="1439"/>
      <c r="L15" s="1439"/>
      <c r="M15" s="1439"/>
      <c r="N15" s="1439"/>
      <c r="O15" s="1439"/>
    </row>
    <row r="16" spans="1:15" ht="14.25" customHeight="1">
      <c r="A16" s="1439"/>
      <c r="B16" s="1439"/>
      <c r="C16" s="1439"/>
      <c r="D16" s="1439"/>
      <c r="E16" s="1439"/>
      <c r="F16" s="1439"/>
      <c r="G16" s="1439"/>
      <c r="H16" s="1439"/>
      <c r="I16" s="1439"/>
      <c r="J16" s="1439"/>
      <c r="K16" s="1439"/>
      <c r="L16" s="1439"/>
      <c r="M16" s="1439"/>
      <c r="N16" s="1439"/>
      <c r="O16" s="1439"/>
    </row>
    <row r="17" spans="1:17" ht="14.25" customHeight="1">
      <c r="A17" s="1439"/>
      <c r="B17" s="1439"/>
      <c r="C17" s="1439"/>
      <c r="D17" s="1439"/>
      <c r="E17" s="1439"/>
      <c r="F17" s="1439"/>
      <c r="G17" s="1439"/>
      <c r="H17" s="1439"/>
      <c r="I17" s="1439"/>
      <c r="J17" s="1439"/>
      <c r="K17" s="1439"/>
      <c r="L17" s="1439"/>
      <c r="M17" s="1439"/>
      <c r="N17" s="1439"/>
      <c r="O17" s="1439"/>
    </row>
    <row r="18" spans="1:17" ht="14.25" customHeight="1">
      <c r="A18" s="1439"/>
      <c r="B18" s="1439"/>
      <c r="C18" s="1439"/>
      <c r="D18" s="1439"/>
      <c r="E18" s="1439"/>
      <c r="F18" s="1439"/>
      <c r="G18" s="1439"/>
      <c r="H18" s="1439"/>
      <c r="I18" s="1439"/>
      <c r="J18" s="1439"/>
      <c r="K18" s="1439"/>
      <c r="L18" s="1439"/>
      <c r="M18" s="1439"/>
      <c r="N18" s="1439"/>
      <c r="O18" s="1439"/>
    </row>
    <row r="19" spans="1:17" ht="14.25" customHeight="1">
      <c r="A19" s="1439"/>
      <c r="B19" s="1439"/>
      <c r="C19" s="1439"/>
      <c r="D19" s="1439"/>
      <c r="E19" s="1439"/>
      <c r="F19" s="1439"/>
      <c r="G19" s="1439"/>
      <c r="H19" s="1439"/>
      <c r="I19" s="1439"/>
      <c r="J19" s="1439"/>
      <c r="K19" s="1439"/>
      <c r="L19" s="1439"/>
      <c r="M19" s="1439"/>
      <c r="N19" s="1439"/>
      <c r="O19" s="1439"/>
    </row>
    <row r="20" spans="1:17" ht="14.25" customHeight="1">
      <c r="A20" s="1439"/>
      <c r="B20" s="1439"/>
      <c r="C20" s="1439"/>
      <c r="D20" s="1439"/>
      <c r="E20" s="1439"/>
      <c r="F20" s="1439"/>
      <c r="G20" s="1439"/>
      <c r="H20" s="1439"/>
      <c r="I20" s="1439"/>
      <c r="J20" s="1439"/>
      <c r="K20" s="1439"/>
      <c r="L20" s="1439"/>
      <c r="M20" s="1439"/>
      <c r="N20" s="1439"/>
      <c r="O20" s="1439"/>
      <c r="Q20" s="285"/>
    </row>
    <row r="21" spans="1:17" ht="14.25" customHeight="1">
      <c r="A21" s="1439"/>
      <c r="B21" s="1439"/>
      <c r="C21" s="1439"/>
      <c r="D21" s="1439"/>
      <c r="E21" s="1439"/>
      <c r="F21" s="1439"/>
      <c r="G21" s="1439"/>
      <c r="H21" s="1439"/>
      <c r="I21" s="1439"/>
      <c r="J21" s="1439"/>
      <c r="K21" s="1439"/>
      <c r="L21" s="1439"/>
      <c r="M21" s="1439"/>
      <c r="N21" s="1439"/>
      <c r="O21" s="1439"/>
      <c r="Q21" s="285"/>
    </row>
    <row r="22" spans="1:17" ht="14.25" customHeight="1">
      <c r="A22" s="1439"/>
      <c r="B22" s="1439"/>
      <c r="C22" s="1439"/>
      <c r="D22" s="1439"/>
      <c r="E22" s="1439"/>
      <c r="F22" s="1439"/>
      <c r="G22" s="1439"/>
      <c r="H22" s="1439"/>
      <c r="I22" s="1439"/>
      <c r="J22" s="1439"/>
      <c r="K22" s="1439"/>
      <c r="L22" s="1439"/>
      <c r="M22" s="1439"/>
      <c r="N22" s="1439"/>
      <c r="O22" s="1439"/>
      <c r="Q22" s="285"/>
    </row>
    <row r="23" spans="1:17" ht="14.25" customHeight="1">
      <c r="A23" s="1439"/>
      <c r="B23" s="1439"/>
      <c r="C23" s="1439"/>
      <c r="D23" s="1439"/>
      <c r="E23" s="1439"/>
      <c r="F23" s="1439"/>
      <c r="G23" s="1439"/>
      <c r="H23" s="1439"/>
      <c r="I23" s="1439"/>
      <c r="J23" s="1439"/>
      <c r="K23" s="1439"/>
      <c r="L23" s="1439"/>
      <c r="M23" s="1439"/>
      <c r="N23" s="1439"/>
      <c r="O23" s="1439"/>
    </row>
    <row r="24" spans="1:17" ht="14.25" customHeight="1">
      <c r="A24" s="1439"/>
      <c r="B24" s="1439"/>
      <c r="C24" s="1439"/>
      <c r="D24" s="1439"/>
      <c r="E24" s="1439"/>
      <c r="F24" s="1439"/>
      <c r="G24" s="1439"/>
      <c r="H24" s="1439"/>
      <c r="I24" s="1439"/>
      <c r="J24" s="1439"/>
      <c r="K24" s="1439"/>
      <c r="L24" s="1439"/>
      <c r="M24" s="1439"/>
      <c r="N24" s="1439"/>
      <c r="O24" s="1439"/>
    </row>
    <row r="25" spans="1:17" ht="14.25" customHeight="1">
      <c r="A25" s="1439"/>
      <c r="B25" s="1439"/>
      <c r="C25" s="1439"/>
      <c r="D25" s="1439"/>
      <c r="E25" s="1439"/>
      <c r="F25" s="1439"/>
      <c r="G25" s="1439"/>
      <c r="H25" s="1439"/>
      <c r="I25" s="1439"/>
      <c r="J25" s="1439"/>
      <c r="K25" s="1439"/>
      <c r="L25" s="1439"/>
      <c r="M25" s="1439"/>
      <c r="N25" s="1439"/>
      <c r="O25" s="1439"/>
    </row>
    <row r="26" spans="1:17" ht="14.25" customHeight="1">
      <c r="A26" s="1439"/>
      <c r="B26" s="1439"/>
      <c r="C26" s="1439"/>
      <c r="D26" s="1439"/>
      <c r="E26" s="1439"/>
      <c r="F26" s="1439"/>
      <c r="G26" s="1439"/>
      <c r="H26" s="1439"/>
      <c r="I26" s="1439"/>
      <c r="J26" s="1439"/>
      <c r="K26" s="1439"/>
      <c r="L26" s="1439"/>
      <c r="M26" s="1439"/>
      <c r="N26" s="1439"/>
      <c r="O26" s="1439"/>
    </row>
    <row r="27" spans="1:17" ht="14.25" customHeight="1">
      <c r="A27" s="1439"/>
      <c r="B27" s="1439"/>
      <c r="C27" s="1439"/>
      <c r="D27" s="1439"/>
      <c r="E27" s="1439"/>
      <c r="F27" s="1439"/>
      <c r="G27" s="1439"/>
      <c r="H27" s="1439"/>
      <c r="I27" s="1439"/>
      <c r="J27" s="1439"/>
      <c r="K27" s="1439"/>
      <c r="L27" s="1439"/>
      <c r="M27" s="1439"/>
      <c r="N27" s="1439"/>
      <c r="O27" s="1439"/>
    </row>
    <row r="28" spans="1:17" ht="14.25" customHeight="1">
      <c r="A28" s="1439"/>
      <c r="B28" s="1439"/>
      <c r="C28" s="1439"/>
      <c r="D28" s="1439"/>
      <c r="E28" s="1439"/>
      <c r="F28" s="1439"/>
      <c r="G28" s="1439"/>
      <c r="H28" s="1439"/>
      <c r="I28" s="1439"/>
      <c r="J28" s="1439"/>
      <c r="K28" s="1439"/>
      <c r="L28" s="1439"/>
      <c r="M28" s="1439"/>
      <c r="N28" s="1439"/>
      <c r="O28" s="1439"/>
    </row>
    <row r="29" spans="1:17" ht="14.25" customHeight="1">
      <c r="A29" s="1439"/>
      <c r="B29" s="1439"/>
      <c r="C29" s="1439"/>
      <c r="D29" s="1439"/>
      <c r="E29" s="1439"/>
      <c r="F29" s="1439"/>
      <c r="G29" s="1439"/>
      <c r="H29" s="1439"/>
      <c r="I29" s="1439"/>
      <c r="J29" s="1439"/>
      <c r="K29" s="1439"/>
      <c r="L29" s="1439"/>
      <c r="M29" s="1439"/>
      <c r="N29" s="1439"/>
      <c r="O29" s="1439"/>
    </row>
    <row r="30" spans="1:17" ht="14.25" customHeight="1">
      <c r="A30" s="1439"/>
      <c r="B30" s="1439"/>
      <c r="C30" s="1439"/>
      <c r="D30" s="1439"/>
      <c r="E30" s="1439"/>
      <c r="F30" s="1439"/>
      <c r="G30" s="1439"/>
      <c r="H30" s="1439"/>
      <c r="I30" s="1439"/>
      <c r="J30" s="1439"/>
      <c r="K30" s="1439"/>
      <c r="L30" s="1439"/>
      <c r="M30" s="1439"/>
      <c r="N30" s="1439"/>
      <c r="O30" s="1439"/>
    </row>
    <row r="31" spans="1:17" ht="14.25" customHeight="1">
      <c r="A31" s="1439"/>
      <c r="B31" s="1439"/>
      <c r="C31" s="1439"/>
      <c r="D31" s="1439"/>
      <c r="E31" s="1439"/>
      <c r="F31" s="1439"/>
      <c r="G31" s="1439"/>
      <c r="H31" s="1439"/>
      <c r="I31" s="1439"/>
      <c r="J31" s="1439"/>
      <c r="K31" s="1439"/>
      <c r="L31" s="1439"/>
      <c r="M31" s="1439"/>
      <c r="N31" s="1439"/>
      <c r="O31" s="1439"/>
    </row>
    <row r="32" spans="1:17" ht="14.25" customHeight="1">
      <c r="A32" s="1439"/>
      <c r="B32" s="1439"/>
      <c r="C32" s="1439"/>
      <c r="D32" s="1439"/>
      <c r="E32" s="1439"/>
      <c r="F32" s="1439"/>
      <c r="G32" s="1439"/>
      <c r="H32" s="1439"/>
      <c r="I32" s="1439"/>
      <c r="J32" s="1439"/>
      <c r="K32" s="1439"/>
      <c r="L32" s="1439"/>
      <c r="M32" s="1439"/>
      <c r="N32" s="1439"/>
      <c r="O32" s="1439"/>
    </row>
    <row r="33" spans="1:17" ht="14.25" customHeight="1">
      <c r="A33" s="1439"/>
      <c r="B33" s="1439"/>
      <c r="C33" s="1439"/>
      <c r="D33" s="1439"/>
      <c r="E33" s="1439"/>
      <c r="F33" s="1439"/>
      <c r="G33" s="1439"/>
      <c r="H33" s="1439"/>
      <c r="I33" s="1439"/>
      <c r="J33" s="1439"/>
      <c r="K33" s="1439"/>
      <c r="L33" s="1439"/>
      <c r="M33" s="1439"/>
      <c r="N33" s="1439"/>
      <c r="O33" s="1439"/>
    </row>
    <row r="34" spans="1:17" ht="14.25" customHeight="1">
      <c r="A34" s="1439"/>
      <c r="B34" s="1439"/>
      <c r="C34" s="1439"/>
      <c r="D34" s="1439"/>
      <c r="E34" s="1439"/>
      <c r="F34" s="1439"/>
      <c r="G34" s="1439"/>
      <c r="H34" s="1439"/>
      <c r="I34" s="1439"/>
      <c r="J34" s="1439"/>
      <c r="K34" s="1439"/>
      <c r="L34" s="1439"/>
      <c r="M34" s="1439"/>
      <c r="N34" s="1439"/>
      <c r="O34" s="1439"/>
    </row>
    <row r="35" spans="1:17" ht="14.25" customHeight="1">
      <c r="A35" s="1439"/>
      <c r="B35" s="1439"/>
      <c r="C35" s="1439"/>
      <c r="D35" s="1439"/>
      <c r="E35" s="1439"/>
      <c r="F35" s="1439"/>
      <c r="G35" s="1439"/>
      <c r="H35" s="1439"/>
      <c r="I35" s="1439"/>
      <c r="J35" s="1439"/>
      <c r="K35" s="1439"/>
      <c r="L35" s="1439"/>
      <c r="M35" s="1439"/>
      <c r="N35" s="1439"/>
      <c r="O35" s="1439"/>
    </row>
    <row r="36" spans="1:17" ht="14.25" customHeight="1">
      <c r="A36" s="1439"/>
      <c r="B36" s="1439"/>
      <c r="C36" s="1439"/>
      <c r="D36" s="1439"/>
      <c r="E36" s="1439"/>
      <c r="F36" s="1439"/>
      <c r="G36" s="1439"/>
      <c r="H36" s="1439"/>
      <c r="I36" s="1439"/>
      <c r="J36" s="1439"/>
      <c r="K36" s="1439"/>
      <c r="L36" s="1439"/>
      <c r="M36" s="1439"/>
      <c r="N36" s="1439"/>
      <c r="O36" s="1439"/>
    </row>
    <row r="37" spans="1:17" ht="14.25" customHeight="1">
      <c r="A37" s="1439"/>
      <c r="B37" s="1439"/>
      <c r="C37" s="1439"/>
      <c r="D37" s="1439"/>
      <c r="E37" s="1439"/>
      <c r="F37" s="1439"/>
      <c r="G37" s="1439"/>
      <c r="H37" s="1439"/>
      <c r="I37" s="1439"/>
      <c r="J37" s="1439"/>
      <c r="K37" s="1439"/>
      <c r="L37" s="1439"/>
      <c r="M37" s="1439"/>
      <c r="N37" s="1439"/>
      <c r="O37" s="1439"/>
    </row>
    <row r="38" spans="1:17" ht="14.25" customHeight="1">
      <c r="A38" s="1439"/>
      <c r="B38" s="1439"/>
      <c r="C38" s="1439"/>
      <c r="D38" s="1439"/>
      <c r="E38" s="1439"/>
      <c r="F38" s="1439"/>
      <c r="G38" s="1439"/>
      <c r="H38" s="1439"/>
      <c r="I38" s="1439"/>
      <c r="J38" s="1439"/>
      <c r="K38" s="1439"/>
      <c r="L38" s="1439"/>
      <c r="M38" s="1439"/>
      <c r="N38" s="1439"/>
      <c r="O38" s="1439"/>
    </row>
    <row r="39" spans="1:17" ht="14.25" customHeight="1">
      <c r="A39" s="1439"/>
      <c r="B39" s="1439"/>
      <c r="C39" s="1439"/>
      <c r="D39" s="1439"/>
      <c r="E39" s="1439"/>
      <c r="F39" s="1439"/>
      <c r="G39" s="1439"/>
      <c r="H39" s="1439"/>
      <c r="I39" s="1439"/>
      <c r="J39" s="1439"/>
      <c r="K39" s="1439"/>
      <c r="L39" s="1439"/>
      <c r="M39" s="1439"/>
      <c r="N39" s="1439"/>
      <c r="O39" s="1439"/>
    </row>
    <row r="40" spans="1:17" ht="14.25" customHeight="1">
      <c r="A40" s="1439"/>
      <c r="B40" s="1439"/>
      <c r="C40" s="1439"/>
      <c r="D40" s="1439"/>
      <c r="E40" s="1439"/>
      <c r="F40" s="1439"/>
      <c r="G40" s="1439"/>
      <c r="H40" s="1439"/>
      <c r="I40" s="1439"/>
      <c r="J40" s="1439"/>
      <c r="K40" s="1439"/>
      <c r="L40" s="1439"/>
      <c r="M40" s="1439"/>
      <c r="N40" s="1439"/>
      <c r="O40" s="1439"/>
    </row>
    <row r="41" spans="1:17" ht="14.25" customHeight="1">
      <c r="A41" s="1439"/>
      <c r="B41" s="1439"/>
      <c r="C41" s="1439"/>
      <c r="D41" s="1439"/>
      <c r="E41" s="1439"/>
      <c r="F41" s="1439"/>
      <c r="G41" s="1439"/>
      <c r="H41" s="1439"/>
      <c r="I41" s="1439"/>
      <c r="J41" s="1439"/>
      <c r="K41" s="1439"/>
      <c r="L41" s="1439"/>
      <c r="M41" s="1439"/>
      <c r="N41" s="1439"/>
      <c r="O41" s="1439"/>
    </row>
    <row r="42" spans="1:17" ht="14.25" customHeight="1">
      <c r="A42" s="1439"/>
      <c r="B42" s="1439"/>
      <c r="C42" s="1439"/>
      <c r="D42" s="1439"/>
      <c r="E42" s="1439"/>
      <c r="F42" s="1439"/>
      <c r="G42" s="1439"/>
      <c r="H42" s="1439"/>
      <c r="I42" s="1439"/>
      <c r="J42" s="1439"/>
      <c r="K42" s="1439"/>
      <c r="L42" s="1439"/>
      <c r="M42" s="1439"/>
      <c r="N42" s="1439"/>
      <c r="O42" s="1439"/>
    </row>
    <row r="43" spans="1:17" ht="14.25" customHeight="1">
      <c r="A43" s="1439"/>
      <c r="B43" s="1439"/>
      <c r="C43" s="1439"/>
      <c r="D43" s="1439"/>
      <c r="E43" s="1439"/>
      <c r="F43" s="1439"/>
      <c r="G43" s="1439"/>
      <c r="H43" s="1439"/>
      <c r="I43" s="1439"/>
      <c r="J43" s="1439"/>
      <c r="K43" s="1439"/>
      <c r="L43" s="1439"/>
      <c r="M43" s="1439"/>
      <c r="N43" s="1439"/>
      <c r="O43" s="1439"/>
    </row>
    <row r="44" spans="1:17" ht="67.5" customHeight="1">
      <c r="A44" s="1439"/>
      <c r="B44" s="1439"/>
      <c r="C44" s="1439"/>
      <c r="D44" s="1439"/>
      <c r="E44" s="1439"/>
      <c r="F44" s="1439"/>
      <c r="G44" s="1439"/>
      <c r="H44" s="1439"/>
      <c r="I44" s="1439"/>
      <c r="J44" s="1439"/>
      <c r="K44" s="1439"/>
      <c r="L44" s="1439"/>
      <c r="M44" s="1439"/>
      <c r="N44" s="1439"/>
      <c r="O44" s="1439"/>
    </row>
    <row r="45" spans="1:17" ht="112.5" customHeight="1">
      <c r="A45" s="1439"/>
      <c r="B45" s="1439"/>
      <c r="C45" s="1439"/>
      <c r="D45" s="1439"/>
      <c r="E45" s="1439"/>
      <c r="F45" s="1439"/>
      <c r="G45" s="1439"/>
      <c r="H45" s="1439"/>
      <c r="I45" s="1439"/>
      <c r="J45" s="1439"/>
      <c r="K45" s="1439"/>
      <c r="L45" s="1439"/>
      <c r="M45" s="1439"/>
      <c r="N45" s="1439"/>
      <c r="O45" s="1439"/>
      <c r="Q45" s="369"/>
    </row>
    <row r="46" spans="1:17">
      <c r="A46" s="1439"/>
      <c r="B46" s="1439"/>
      <c r="C46" s="1439"/>
      <c r="D46" s="1439"/>
      <c r="E46" s="1439"/>
      <c r="F46" s="1439"/>
      <c r="G46" s="1439"/>
      <c r="H46" s="1439"/>
      <c r="I46" s="1439"/>
      <c r="J46" s="1439"/>
      <c r="K46" s="1439"/>
      <c r="L46" s="1439"/>
      <c r="M46" s="1439"/>
      <c r="N46" s="1439"/>
      <c r="O46" s="1439"/>
    </row>
  </sheetData>
  <mergeCells count="1">
    <mergeCell ref="A5:O46"/>
  </mergeCells>
  <pageMargins left="0.70866141732283472" right="0.70866141732283472" top="0.74803149606299213" bottom="0.74803149606299213" header="0.31496062992125984" footer="0.31496062992125984"/>
  <pageSetup paperSize="119" scale="62" orientation="landscape"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Hoja107">
    <tabColor theme="6" tint="-0.499984740745262"/>
    <pageSetUpPr fitToPage="1"/>
  </sheetPr>
  <dimension ref="A5:M31"/>
  <sheetViews>
    <sheetView showGridLines="0" view="pageBreakPreview" zoomScale="85" zoomScaleNormal="100" zoomScaleSheetLayoutView="85" workbookViewId="0">
      <selection activeCell="T15" sqref="T15:T17"/>
    </sheetView>
  </sheetViews>
  <sheetFormatPr defaultColWidth="11.42578125" defaultRowHeight="15"/>
  <cols>
    <col min="1" max="1" width="13.140625" customWidth="1"/>
    <col min="7" max="7" width="8.85546875" customWidth="1"/>
    <col min="9" max="9" width="19" customWidth="1"/>
    <col min="10" max="10" width="21.140625" customWidth="1"/>
    <col min="11" max="12" width="13.5703125" customWidth="1"/>
  </cols>
  <sheetData>
    <row r="5" spans="1:13" ht="18.75" customHeight="1"/>
    <row r="6" spans="1:13" ht="15" customHeight="1">
      <c r="A6" s="1523" t="s">
        <v>677</v>
      </c>
      <c r="B6" s="1523"/>
      <c r="C6" s="1523"/>
      <c r="D6" s="1523"/>
      <c r="E6" s="1523"/>
      <c r="F6" s="1523"/>
      <c r="G6" s="1523"/>
      <c r="H6" s="1523"/>
      <c r="I6" s="1523"/>
      <c r="J6" s="1523"/>
      <c r="K6" s="1523"/>
      <c r="L6" s="1523"/>
      <c r="M6" s="145"/>
    </row>
    <row r="7" spans="1:13" ht="15" customHeight="1">
      <c r="A7" s="1523"/>
      <c r="B7" s="1523"/>
      <c r="C7" s="1523"/>
      <c r="D7" s="1523"/>
      <c r="E7" s="1523"/>
      <c r="F7" s="1523"/>
      <c r="G7" s="1523"/>
      <c r="H7" s="1523"/>
      <c r="I7" s="1523"/>
      <c r="J7" s="1523"/>
      <c r="K7" s="1523"/>
      <c r="L7" s="1523"/>
      <c r="M7" s="145"/>
    </row>
    <row r="8" spans="1:13" ht="15" customHeight="1">
      <c r="A8" s="1523"/>
      <c r="B8" s="1523"/>
      <c r="C8" s="1523"/>
      <c r="D8" s="1523"/>
      <c r="E8" s="1523"/>
      <c r="F8" s="1523"/>
      <c r="G8" s="1523"/>
      <c r="H8" s="1523"/>
      <c r="I8" s="1523"/>
      <c r="J8" s="1523"/>
      <c r="K8" s="1523"/>
      <c r="L8" s="1523"/>
      <c r="M8" s="145"/>
    </row>
    <row r="9" spans="1:13" ht="15" customHeight="1">
      <c r="A9" s="1523"/>
      <c r="B9" s="1523"/>
      <c r="C9" s="1523"/>
      <c r="D9" s="1523"/>
      <c r="E9" s="1523"/>
      <c r="F9" s="1523"/>
      <c r="G9" s="1523"/>
      <c r="H9" s="1523"/>
      <c r="I9" s="1523"/>
      <c r="J9" s="1523"/>
      <c r="K9" s="1523"/>
      <c r="L9" s="1523"/>
      <c r="M9" s="145"/>
    </row>
    <row r="10" spans="1:13" ht="15" customHeight="1">
      <c r="A10" s="1523"/>
      <c r="B10" s="1523"/>
      <c r="C10" s="1523"/>
      <c r="D10" s="1523"/>
      <c r="E10" s="1523"/>
      <c r="F10" s="1523"/>
      <c r="G10" s="1523"/>
      <c r="H10" s="1523"/>
      <c r="I10" s="1523"/>
      <c r="J10" s="1523"/>
      <c r="K10" s="1523"/>
      <c r="L10" s="1523"/>
      <c r="M10" s="145"/>
    </row>
    <row r="11" spans="1:13" ht="38.25" customHeight="1">
      <c r="A11" s="1523"/>
      <c r="B11" s="1523"/>
      <c r="C11" s="1523"/>
      <c r="D11" s="1523"/>
      <c r="E11" s="1523"/>
      <c r="F11" s="1523"/>
      <c r="G11" s="1523"/>
      <c r="H11" s="1523"/>
      <c r="I11" s="1523"/>
      <c r="J11" s="1523"/>
      <c r="K11" s="1523"/>
      <c r="L11" s="1523"/>
      <c r="M11" s="145"/>
    </row>
    <row r="12" spans="1:13" ht="15" customHeight="1">
      <c r="A12" s="1523"/>
      <c r="B12" s="1523"/>
      <c r="C12" s="1523"/>
      <c r="D12" s="1523"/>
      <c r="E12" s="1523"/>
      <c r="F12" s="1523"/>
      <c r="G12" s="1523"/>
      <c r="H12" s="1523"/>
      <c r="I12" s="1523"/>
      <c r="J12" s="1523"/>
      <c r="K12" s="1523"/>
      <c r="L12" s="1523"/>
      <c r="M12" s="145"/>
    </row>
    <row r="13" spans="1:13" ht="15" customHeight="1">
      <c r="A13" s="1523"/>
      <c r="B13" s="1523"/>
      <c r="C13" s="1523"/>
      <c r="D13" s="1523"/>
      <c r="E13" s="1523"/>
      <c r="F13" s="1523"/>
      <c r="G13" s="1523"/>
      <c r="H13" s="1523"/>
      <c r="I13" s="1523"/>
      <c r="J13" s="1523"/>
      <c r="K13" s="1523"/>
      <c r="L13" s="1523"/>
      <c r="M13" s="145"/>
    </row>
    <row r="14" spans="1:13" ht="41.25" customHeight="1">
      <c r="A14" s="1523"/>
      <c r="B14" s="1523"/>
      <c r="C14" s="1523"/>
      <c r="D14" s="1523"/>
      <c r="E14" s="1523"/>
      <c r="F14" s="1523"/>
      <c r="G14" s="1523"/>
      <c r="H14" s="1523"/>
      <c r="I14" s="1523"/>
      <c r="J14" s="1523"/>
      <c r="K14" s="1523"/>
      <c r="L14" s="1523"/>
      <c r="M14" s="145"/>
    </row>
    <row r="15" spans="1:13" ht="41.25" customHeight="1">
      <c r="A15" s="1523"/>
      <c r="B15" s="1523"/>
      <c r="C15" s="1523"/>
      <c r="D15" s="1523"/>
      <c r="E15" s="1523"/>
      <c r="F15" s="1523"/>
      <c r="G15" s="1523"/>
      <c r="H15" s="1523"/>
      <c r="I15" s="1523"/>
      <c r="J15" s="1523"/>
      <c r="K15" s="1523"/>
      <c r="L15" s="1523"/>
      <c r="M15" s="145"/>
    </row>
    <row r="16" spans="1:13" ht="15" customHeight="1">
      <c r="A16" s="1523"/>
      <c r="B16" s="1523"/>
      <c r="C16" s="1523"/>
      <c r="D16" s="1523"/>
      <c r="E16" s="1523"/>
      <c r="F16" s="1523"/>
      <c r="G16" s="1523"/>
      <c r="H16" s="1523"/>
      <c r="I16" s="1523"/>
      <c r="J16" s="1523"/>
      <c r="K16" s="1523"/>
      <c r="L16" s="1523"/>
      <c r="M16" s="145"/>
    </row>
    <row r="17" spans="1:13" ht="15" customHeight="1">
      <c r="A17" s="1523"/>
      <c r="B17" s="1523"/>
      <c r="C17" s="1523"/>
      <c r="D17" s="1523"/>
      <c r="E17" s="1523"/>
      <c r="F17" s="1523"/>
      <c r="G17" s="1523"/>
      <c r="H17" s="1523"/>
      <c r="I17" s="1523"/>
      <c r="J17" s="1523"/>
      <c r="K17" s="1523"/>
      <c r="L17" s="1523"/>
      <c r="M17" s="145"/>
    </row>
    <row r="18" spans="1:13" ht="15" customHeight="1">
      <c r="A18" s="1523"/>
      <c r="B18" s="1523"/>
      <c r="C18" s="1523"/>
      <c r="D18" s="1523"/>
      <c r="E18" s="1523"/>
      <c r="F18" s="1523"/>
      <c r="G18" s="1523"/>
      <c r="H18" s="1523"/>
      <c r="I18" s="1523"/>
      <c r="J18" s="1523"/>
      <c r="K18" s="1523"/>
      <c r="L18" s="1523"/>
      <c r="M18" s="145"/>
    </row>
    <row r="19" spans="1:13" ht="30.75" customHeight="1">
      <c r="A19" s="1523"/>
      <c r="B19" s="1523"/>
      <c r="C19" s="1523"/>
      <c r="D19" s="1523"/>
      <c r="E19" s="1523"/>
      <c r="F19" s="1523"/>
      <c r="G19" s="1523"/>
      <c r="H19" s="1523"/>
      <c r="I19" s="1523"/>
      <c r="J19" s="1523"/>
      <c r="K19" s="1523"/>
      <c r="L19" s="1523"/>
      <c r="M19" s="145"/>
    </row>
    <row r="20" spans="1:13" ht="15" customHeight="1">
      <c r="A20" s="1523"/>
      <c r="B20" s="1523"/>
      <c r="C20" s="1523"/>
      <c r="D20" s="1523"/>
      <c r="E20" s="1523"/>
      <c r="F20" s="1523"/>
      <c r="G20" s="1523"/>
      <c r="H20" s="1523"/>
      <c r="I20" s="1523"/>
      <c r="J20" s="1523"/>
      <c r="K20" s="1523"/>
      <c r="L20" s="1523"/>
      <c r="M20" s="145"/>
    </row>
    <row r="21" spans="1:13" ht="15" customHeight="1">
      <c r="A21" s="1523"/>
      <c r="B21" s="1523"/>
      <c r="C21" s="1523"/>
      <c r="D21" s="1523"/>
      <c r="E21" s="1523"/>
      <c r="F21" s="1523"/>
      <c r="G21" s="1523"/>
      <c r="H21" s="1523"/>
      <c r="I21" s="1523"/>
      <c r="J21" s="1523"/>
      <c r="K21" s="1523"/>
      <c r="L21" s="1523"/>
      <c r="M21" s="145"/>
    </row>
    <row r="22" spans="1:13" ht="15" customHeight="1">
      <c r="A22" s="1523"/>
      <c r="B22" s="1523"/>
      <c r="C22" s="1523"/>
      <c r="D22" s="1523"/>
      <c r="E22" s="1523"/>
      <c r="F22" s="1523"/>
      <c r="G22" s="1523"/>
      <c r="H22" s="1523"/>
      <c r="I22" s="1523"/>
      <c r="J22" s="1523"/>
      <c r="K22" s="1523"/>
      <c r="L22" s="1523"/>
      <c r="M22" s="145"/>
    </row>
    <row r="23" spans="1:13" ht="15" customHeight="1">
      <c r="A23" s="1523"/>
      <c r="B23" s="1523"/>
      <c r="C23" s="1523"/>
      <c r="D23" s="1523"/>
      <c r="E23" s="1523"/>
      <c r="F23" s="1523"/>
      <c r="G23" s="1523"/>
      <c r="H23" s="1523"/>
      <c r="I23" s="1523"/>
      <c r="J23" s="1523"/>
      <c r="K23" s="1523"/>
      <c r="L23" s="1523"/>
      <c r="M23" s="145"/>
    </row>
    <row r="24" spans="1:13" ht="56.25" customHeight="1">
      <c r="A24" s="1523"/>
      <c r="B24" s="1523"/>
      <c r="C24" s="1523"/>
      <c r="D24" s="1523"/>
      <c r="E24" s="1523"/>
      <c r="F24" s="1523"/>
      <c r="G24" s="1523"/>
      <c r="H24" s="1523"/>
      <c r="I24" s="1523"/>
      <c r="J24" s="1523"/>
      <c r="K24" s="1523"/>
      <c r="L24" s="1523"/>
      <c r="M24" s="145"/>
    </row>
    <row r="25" spans="1:13" ht="15" customHeight="1">
      <c r="A25" s="1523"/>
      <c r="B25" s="1523"/>
      <c r="C25" s="1523"/>
      <c r="D25" s="1523"/>
      <c r="E25" s="1523"/>
      <c r="F25" s="1523"/>
      <c r="G25" s="1523"/>
      <c r="H25" s="1523"/>
      <c r="I25" s="1523"/>
      <c r="J25" s="1523"/>
      <c r="K25" s="1523"/>
      <c r="L25" s="1523"/>
      <c r="M25" s="145"/>
    </row>
    <row r="26" spans="1:13" ht="15" customHeight="1">
      <c r="A26" s="1523"/>
      <c r="B26" s="1523"/>
      <c r="C26" s="1523"/>
      <c r="D26" s="1523"/>
      <c r="E26" s="1523"/>
      <c r="F26" s="1523"/>
      <c r="G26" s="1523"/>
      <c r="H26" s="1523"/>
      <c r="I26" s="1523"/>
      <c r="J26" s="1523"/>
      <c r="K26" s="1523"/>
      <c r="L26" s="1523"/>
      <c r="M26" s="145"/>
    </row>
    <row r="27" spans="1:13" ht="15" customHeight="1">
      <c r="A27" s="1523"/>
      <c r="B27" s="1523"/>
      <c r="C27" s="1523"/>
      <c r="D27" s="1523"/>
      <c r="E27" s="1523"/>
      <c r="F27" s="1523"/>
      <c r="G27" s="1523"/>
      <c r="H27" s="1523"/>
      <c r="I27" s="1523"/>
      <c r="J27" s="1523"/>
      <c r="K27" s="1523"/>
      <c r="L27" s="1523"/>
      <c r="M27" s="145"/>
    </row>
    <row r="28" spans="1:13" ht="15" customHeight="1">
      <c r="A28" s="1523"/>
      <c r="B28" s="1523"/>
      <c r="C28" s="1523"/>
      <c r="D28" s="1523"/>
      <c r="E28" s="1523"/>
      <c r="F28" s="1523"/>
      <c r="G28" s="1523"/>
      <c r="H28" s="1523"/>
      <c r="I28" s="1523"/>
      <c r="J28" s="1523"/>
      <c r="K28" s="1523"/>
      <c r="L28" s="1523"/>
      <c r="M28" s="145"/>
    </row>
    <row r="29" spans="1:13" ht="15" customHeight="1">
      <c r="A29" s="1523"/>
      <c r="B29" s="1523"/>
      <c r="C29" s="1523"/>
      <c r="D29" s="1523"/>
      <c r="E29" s="1523"/>
      <c r="F29" s="1523"/>
      <c r="G29" s="1523"/>
      <c r="H29" s="1523"/>
      <c r="I29" s="1523"/>
      <c r="J29" s="1523"/>
      <c r="K29" s="1523"/>
      <c r="L29" s="1523"/>
      <c r="M29" s="145"/>
    </row>
    <row r="30" spans="1:13" ht="18.75">
      <c r="A30" s="1523"/>
      <c r="B30" s="1523"/>
      <c r="C30" s="1523"/>
      <c r="D30" s="1523"/>
      <c r="E30" s="1523"/>
      <c r="F30" s="1523"/>
      <c r="G30" s="1523"/>
      <c r="H30" s="1523"/>
      <c r="I30" s="1523"/>
      <c r="J30" s="1523"/>
      <c r="K30" s="1523"/>
      <c r="L30" s="1523"/>
      <c r="M30" s="145"/>
    </row>
    <row r="31" spans="1:13" ht="18.75">
      <c r="A31" s="1523"/>
      <c r="B31" s="1523"/>
      <c r="C31" s="1523"/>
      <c r="D31" s="1523"/>
      <c r="E31" s="1523"/>
      <c r="F31" s="1523"/>
      <c r="G31" s="1523"/>
      <c r="H31" s="1523"/>
      <c r="I31" s="1523"/>
      <c r="J31" s="1523"/>
      <c r="K31" s="1523"/>
      <c r="L31" s="1523"/>
      <c r="M31" s="145"/>
    </row>
  </sheetData>
  <mergeCells count="1">
    <mergeCell ref="A6:L31"/>
  </mergeCells>
  <pageMargins left="0.70866141732283472" right="0.70866141732283472" top="0.74803149606299213" bottom="0.74803149606299213" header="0.31496062992125984" footer="0.31496062992125984"/>
  <pageSetup paperSize="119" scale="77" orientation="landscape"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Hoja108">
    <tabColor theme="6" tint="-0.499984740745262"/>
    <pageSetUpPr fitToPage="1"/>
  </sheetPr>
  <dimension ref="A1:J12"/>
  <sheetViews>
    <sheetView showGridLines="0" view="pageBreakPreview" zoomScaleNormal="100" zoomScaleSheetLayoutView="100" workbookViewId="0">
      <selection activeCell="N28" sqref="N28"/>
    </sheetView>
  </sheetViews>
  <sheetFormatPr defaultColWidth="11.5703125" defaultRowHeight="14.25"/>
  <cols>
    <col min="1" max="1" width="22.5703125" style="254" customWidth="1"/>
    <col min="2" max="7" width="17" style="267" customWidth="1"/>
    <col min="8" max="9" width="17" style="338" customWidth="1"/>
    <col min="10" max="16384" width="11.5703125" style="254"/>
  </cols>
  <sheetData>
    <row r="1" spans="1:10" s="431" customFormat="1" ht="61.5" customHeight="1">
      <c r="A1" s="1524" t="s">
        <v>678</v>
      </c>
      <c r="B1" s="1525"/>
      <c r="C1" s="1525"/>
      <c r="D1" s="1525"/>
      <c r="E1" s="1525"/>
      <c r="F1" s="1525"/>
      <c r="G1" s="1525"/>
      <c r="H1" s="1525"/>
      <c r="I1" s="1525"/>
    </row>
    <row r="2" spans="1:10" ht="11.25" customHeight="1">
      <c r="A2" s="333"/>
      <c r="B2" s="334"/>
      <c r="C2" s="334"/>
      <c r="D2" s="334"/>
      <c r="E2" s="334"/>
      <c r="F2" s="334"/>
      <c r="G2" s="334"/>
      <c r="H2" s="335"/>
      <c r="I2" s="335"/>
    </row>
    <row r="3" spans="1:10" s="444" customFormat="1" ht="18" customHeight="1">
      <c r="A3" s="443" t="s">
        <v>679</v>
      </c>
      <c r="B3" s="511" t="s">
        <v>241</v>
      </c>
      <c r="C3" s="511" t="s">
        <v>242</v>
      </c>
      <c r="D3" s="511" t="s">
        <v>243</v>
      </c>
      <c r="E3" s="511" t="s">
        <v>244</v>
      </c>
      <c r="F3" s="511" t="s">
        <v>245</v>
      </c>
      <c r="G3" s="511" t="s">
        <v>246</v>
      </c>
      <c r="H3" s="511" t="s">
        <v>247</v>
      </c>
      <c r="I3" s="511" t="s">
        <v>248</v>
      </c>
    </row>
    <row r="4" spans="1:10" ht="13.5" customHeight="1">
      <c r="A4" s="512" t="s">
        <v>680</v>
      </c>
      <c r="B4" s="513">
        <v>74609</v>
      </c>
      <c r="C4" s="513">
        <v>89800</v>
      </c>
      <c r="D4" s="513">
        <v>122783</v>
      </c>
      <c r="E4" s="513">
        <v>185831</v>
      </c>
      <c r="F4" s="513">
        <v>168619</v>
      </c>
      <c r="G4" s="513">
        <v>120651</v>
      </c>
      <c r="H4" s="513">
        <v>126126</v>
      </c>
      <c r="I4" s="513">
        <v>120075</v>
      </c>
      <c r="J4" s="255"/>
    </row>
    <row r="5" spans="1:10" ht="13.5" customHeight="1">
      <c r="A5" s="512" t="s">
        <v>681</v>
      </c>
      <c r="B5" s="513">
        <v>17654</v>
      </c>
      <c r="C5" s="513">
        <v>14026</v>
      </c>
      <c r="D5" s="513">
        <v>16886</v>
      </c>
      <c r="E5" s="513">
        <v>34460</v>
      </c>
      <c r="F5" s="513">
        <v>29056</v>
      </c>
      <c r="G5" s="513">
        <v>17575</v>
      </c>
      <c r="H5" s="513">
        <v>24007</v>
      </c>
      <c r="I5" s="513">
        <v>27234</v>
      </c>
      <c r="J5" s="255"/>
    </row>
    <row r="6" spans="1:10" ht="13.5" customHeight="1">
      <c r="A6" s="512" t="s">
        <v>682</v>
      </c>
      <c r="B6" s="513">
        <v>20611</v>
      </c>
      <c r="C6" s="513">
        <v>16739</v>
      </c>
      <c r="D6" s="513">
        <v>25676</v>
      </c>
      <c r="E6" s="513">
        <v>36972</v>
      </c>
      <c r="F6" s="513">
        <v>40514</v>
      </c>
      <c r="G6" s="513">
        <v>22993</v>
      </c>
      <c r="H6" s="513">
        <v>27713</v>
      </c>
      <c r="I6" s="513">
        <v>28669</v>
      </c>
      <c r="J6" s="255"/>
    </row>
    <row r="7" spans="1:10" ht="15">
      <c r="A7" s="336" t="s">
        <v>225</v>
      </c>
      <c r="B7" s="514">
        <f>SUM(B4:B6)</f>
        <v>112874</v>
      </c>
      <c r="C7" s="514">
        <f t="shared" ref="C7:H7" si="0">SUM(C4:C6)</f>
        <v>120565</v>
      </c>
      <c r="D7" s="514">
        <f t="shared" si="0"/>
        <v>165345</v>
      </c>
      <c r="E7" s="514">
        <f t="shared" si="0"/>
        <v>257263</v>
      </c>
      <c r="F7" s="514">
        <f t="shared" si="0"/>
        <v>238189</v>
      </c>
      <c r="G7" s="514">
        <f t="shared" si="0"/>
        <v>161219</v>
      </c>
      <c r="H7" s="514">
        <f t="shared" si="0"/>
        <v>177846</v>
      </c>
      <c r="I7" s="514">
        <f>SUM(I4:I6)</f>
        <v>175978</v>
      </c>
      <c r="J7" s="337"/>
    </row>
    <row r="8" spans="1:10" ht="20.25" customHeight="1">
      <c r="A8" s="1526" t="s">
        <v>683</v>
      </c>
      <c r="B8" s="1526"/>
      <c r="C8" s="1526"/>
      <c r="D8" s="1526"/>
      <c r="E8" s="1526"/>
      <c r="F8" s="1526"/>
      <c r="G8" s="1526"/>
      <c r="H8" s="1526"/>
      <c r="I8" s="1526"/>
    </row>
    <row r="9" spans="1:10">
      <c r="A9" s="267"/>
    </row>
    <row r="10" spans="1:10">
      <c r="A10" s="267"/>
    </row>
    <row r="11" spans="1:10">
      <c r="A11" s="267"/>
    </row>
    <row r="12" spans="1:10">
      <c r="A12" s="267"/>
    </row>
  </sheetData>
  <mergeCells count="2">
    <mergeCell ref="A1:I1"/>
    <mergeCell ref="A8:I8"/>
  </mergeCells>
  <pageMargins left="0.70866141732283472" right="0.70866141732283472" top="0.74803149606299213" bottom="0.74803149606299213" header="0.31496062992125984" footer="0.31496062992125984"/>
  <pageSetup paperSize="119" scale="77" orientation="landscape" r:id="rId1"/>
  <drawing r:id="rId2"/>
  <tableParts count="1">
    <tablePart r:id="rId3"/>
  </tablePart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Hoja109">
    <tabColor theme="6" tint="-0.499984740745262"/>
    <pageSetUpPr fitToPage="1"/>
  </sheetPr>
  <dimension ref="A1:J9"/>
  <sheetViews>
    <sheetView showGridLines="0" view="pageBreakPreview" zoomScale="70" zoomScaleNormal="100" zoomScaleSheetLayoutView="70" workbookViewId="0">
      <pane xSplit="1" ySplit="3" topLeftCell="B4" activePane="bottomRight" state="frozen"/>
      <selection pane="bottomRight" activeCell="T16" sqref="T16:T17"/>
      <selection pane="bottomLeft" activeCell="A6" sqref="A6:J27"/>
      <selection pane="topRight" activeCell="A6" sqref="A6:J27"/>
    </sheetView>
  </sheetViews>
  <sheetFormatPr defaultColWidth="11.5703125" defaultRowHeight="22.5" customHeight="1"/>
  <cols>
    <col min="1" max="1" width="26.28515625" customWidth="1"/>
    <col min="2" max="4" width="27" customWidth="1"/>
    <col min="5" max="6" width="26" customWidth="1"/>
    <col min="7" max="9" width="25.7109375" style="12" customWidth="1"/>
    <col min="10" max="10" width="27" style="12" customWidth="1"/>
    <col min="11" max="11" width="30.85546875" customWidth="1"/>
    <col min="20" max="20" width="21.28515625" customWidth="1"/>
  </cols>
  <sheetData>
    <row r="1" spans="1:10" s="430" customFormat="1" ht="104.25" customHeight="1">
      <c r="A1" s="1434" t="s">
        <v>684</v>
      </c>
      <c r="B1" s="1434"/>
      <c r="C1" s="1434"/>
      <c r="D1" s="1434"/>
      <c r="E1" s="1434"/>
      <c r="F1" s="1434"/>
      <c r="G1" s="1434"/>
      <c r="H1" s="1434"/>
      <c r="I1" s="1434"/>
      <c r="J1" s="1434"/>
    </row>
    <row r="2" spans="1:10" ht="15.75" customHeight="1"/>
    <row r="3" spans="1:10" s="433" customFormat="1" ht="27" customHeight="1">
      <c r="A3" s="445" t="s">
        <v>679</v>
      </c>
      <c r="B3" s="576" t="s">
        <v>241</v>
      </c>
      <c r="C3" s="576" t="s">
        <v>242</v>
      </c>
      <c r="D3" s="576" t="s">
        <v>243</v>
      </c>
      <c r="E3" s="576" t="s">
        <v>244</v>
      </c>
      <c r="F3" s="576" t="s">
        <v>245</v>
      </c>
      <c r="G3" s="576" t="s">
        <v>246</v>
      </c>
      <c r="H3" s="576" t="s">
        <v>247</v>
      </c>
      <c r="I3" s="576" t="s">
        <v>248</v>
      </c>
      <c r="J3" s="446" t="s">
        <v>225</v>
      </c>
    </row>
    <row r="4" spans="1:10" ht="21.75" customHeight="1">
      <c r="A4" s="577" t="s">
        <v>680</v>
      </c>
      <c r="B4" s="866">
        <v>363517045.23000002</v>
      </c>
      <c r="C4" s="866">
        <v>468151582.34000003</v>
      </c>
      <c r="D4" s="866">
        <v>595825240.70000005</v>
      </c>
      <c r="E4" s="866">
        <v>699302422.17999995</v>
      </c>
      <c r="F4" s="866">
        <v>997894234.25</v>
      </c>
      <c r="G4" s="578">
        <v>726046954.76999998</v>
      </c>
      <c r="H4" s="578">
        <v>845589689.4240526</v>
      </c>
      <c r="I4" s="578">
        <v>1013490035.92</v>
      </c>
      <c r="J4" s="579">
        <f>SUM(B4:I4)</f>
        <v>5709817204.8140526</v>
      </c>
    </row>
    <row r="5" spans="1:10" ht="21.75" customHeight="1">
      <c r="A5" s="577" t="s">
        <v>681</v>
      </c>
      <c r="B5" s="866">
        <v>294082236</v>
      </c>
      <c r="C5" s="866">
        <v>258654996</v>
      </c>
      <c r="D5" s="866">
        <v>351221246.90999997</v>
      </c>
      <c r="E5" s="866">
        <v>611823256.20000005</v>
      </c>
      <c r="F5" s="866">
        <v>679361342.63999999</v>
      </c>
      <c r="G5" s="578">
        <v>452031424.79999995</v>
      </c>
      <c r="H5" s="578">
        <v>707257339.53559542</v>
      </c>
      <c r="I5" s="578">
        <v>1035014930.0400001</v>
      </c>
      <c r="J5" s="579">
        <f>SUM(B5:I5)</f>
        <v>4389446772.125596</v>
      </c>
    </row>
    <row r="6" spans="1:10" ht="21.75" customHeight="1">
      <c r="A6" s="577" t="s">
        <v>682</v>
      </c>
      <c r="B6" s="866">
        <v>954395629.62</v>
      </c>
      <c r="C6" s="866">
        <v>824091314.12999988</v>
      </c>
      <c r="D6" s="866">
        <v>1367644020.5673332</v>
      </c>
      <c r="E6" s="866">
        <v>2249742046.6733332</v>
      </c>
      <c r="F6" s="866">
        <v>2529316943.402667</v>
      </c>
      <c r="G6" s="578">
        <v>1527235545.0519998</v>
      </c>
      <c r="H6" s="578">
        <v>3167610230.9966679</v>
      </c>
      <c r="I6" s="578">
        <v>2145732856.9300001</v>
      </c>
      <c r="J6" s="579">
        <f>SUM(B6:I6)</f>
        <v>14765768587.372002</v>
      </c>
    </row>
    <row r="7" spans="1:10" ht="22.5" customHeight="1">
      <c r="A7" s="447" t="s">
        <v>225</v>
      </c>
      <c r="B7" s="580">
        <f t="shared" ref="B7:J7" si="0">SUM(B4:B6)</f>
        <v>1611994910.8499999</v>
      </c>
      <c r="C7" s="580">
        <f t="shared" si="0"/>
        <v>1550897892.4699998</v>
      </c>
      <c r="D7" s="580">
        <f t="shared" si="0"/>
        <v>2314690508.1773334</v>
      </c>
      <c r="E7" s="580">
        <f t="shared" si="0"/>
        <v>3560867725.0533333</v>
      </c>
      <c r="F7" s="580">
        <f t="shared" si="0"/>
        <v>4206572520.2926669</v>
      </c>
      <c r="G7" s="580">
        <f t="shared" si="0"/>
        <v>2705313924.6219997</v>
      </c>
      <c r="H7" s="580">
        <f t="shared" si="0"/>
        <v>4720457259.956316</v>
      </c>
      <c r="I7" s="580">
        <f>SUM(I4:I6)</f>
        <v>4194237822.8900003</v>
      </c>
      <c r="J7" s="448">
        <f t="shared" si="0"/>
        <v>24865032564.311649</v>
      </c>
    </row>
    <row r="8" spans="1:10" ht="22.5" customHeight="1">
      <c r="G8"/>
      <c r="H8"/>
      <c r="I8"/>
      <c r="J8"/>
    </row>
    <row r="9" spans="1:10" ht="22.5" customHeight="1">
      <c r="G9"/>
      <c r="H9"/>
      <c r="I9"/>
      <c r="J9"/>
    </row>
  </sheetData>
  <mergeCells count="1">
    <mergeCell ref="A1:J1"/>
  </mergeCells>
  <pageMargins left="0.70866141732283472" right="0.70866141732283472" top="0.74803149606299213" bottom="0.74803149606299213" header="0.31496062992125984" footer="0.31496062992125984"/>
  <pageSetup paperSize="119" scale="46" orientation="landscape" r:id="rId1"/>
  <drawing r:id="rId2"/>
  <tableParts count="1">
    <tablePart r:id="rId3"/>
  </tablePart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codeName="Hoja110">
    <tabColor rgb="FF00B050"/>
    <pageSetUpPr fitToPage="1"/>
  </sheetPr>
  <dimension ref="A1"/>
  <sheetViews>
    <sheetView showGridLines="0" view="pageBreakPreview" zoomScale="85" zoomScaleNormal="100" zoomScaleSheetLayoutView="85" workbookViewId="0">
      <selection activeCell="J42" sqref="J42"/>
    </sheetView>
  </sheetViews>
  <sheetFormatPr defaultColWidth="11.42578125" defaultRowHeight="14.25"/>
  <cols>
    <col min="1" max="6" width="11.42578125" style="254"/>
    <col min="7" max="7" width="9.42578125" style="254" customWidth="1"/>
    <col min="8" max="16384" width="11.42578125" style="254"/>
  </cols>
  <sheetData/>
  <pageMargins left="0.70866141732283472" right="0.70866141732283472" top="0.74803149606299213" bottom="0.74803149606299213" header="0.31496062992125984" footer="0.31496062992125984"/>
  <pageSetup paperSize="119" scale="90" orientation="landscape"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Hoja111">
    <tabColor rgb="FF00B050"/>
    <pageSetUpPr fitToPage="1"/>
  </sheetPr>
  <dimension ref="A3:M31"/>
  <sheetViews>
    <sheetView showGridLines="0" view="pageBreakPreview" zoomScaleNormal="100" zoomScaleSheetLayoutView="100" workbookViewId="0">
      <selection activeCell="Q21" sqref="Q21"/>
    </sheetView>
  </sheetViews>
  <sheetFormatPr defaultColWidth="11.42578125" defaultRowHeight="15"/>
  <cols>
    <col min="2" max="2" width="11.85546875" customWidth="1"/>
    <col min="3" max="3" width="14.7109375" customWidth="1"/>
    <col min="4" max="8" width="11.85546875" customWidth="1"/>
    <col min="9" max="9" width="9.85546875" customWidth="1"/>
    <col min="10" max="10" width="6.7109375" customWidth="1"/>
    <col min="11" max="11" width="8.5703125" customWidth="1"/>
    <col min="12" max="13" width="5.28515625" customWidth="1"/>
  </cols>
  <sheetData>
    <row r="3" spans="1:13" ht="24.75" customHeight="1"/>
    <row r="4" spans="1:13" ht="25.5" customHeight="1">
      <c r="A4" s="1527" t="s">
        <v>685</v>
      </c>
      <c r="B4" s="1527"/>
      <c r="C4" s="1527"/>
      <c r="D4" s="1527"/>
      <c r="E4" s="1527"/>
      <c r="F4" s="1527"/>
      <c r="G4" s="1527"/>
      <c r="H4" s="1527"/>
      <c r="I4" s="1527"/>
      <c r="J4" s="1527"/>
      <c r="K4" s="1527"/>
      <c r="L4" s="1527"/>
      <c r="M4" s="309"/>
    </row>
    <row r="5" spans="1:13" ht="12.75" customHeight="1">
      <c r="A5" s="1527"/>
      <c r="B5" s="1527"/>
      <c r="C5" s="1527"/>
      <c r="D5" s="1527"/>
      <c r="E5" s="1527"/>
      <c r="F5" s="1527"/>
      <c r="G5" s="1527"/>
      <c r="H5" s="1527"/>
      <c r="I5" s="1527"/>
      <c r="J5" s="1527"/>
      <c r="K5" s="1527"/>
      <c r="L5" s="1527"/>
      <c r="M5" s="309"/>
    </row>
    <row r="6" spans="1:13" ht="15" customHeight="1">
      <c r="A6" s="1527"/>
      <c r="B6" s="1527"/>
      <c r="C6" s="1527"/>
      <c r="D6" s="1527"/>
      <c r="E6" s="1527"/>
      <c r="F6" s="1527"/>
      <c r="G6" s="1527"/>
      <c r="H6" s="1527"/>
      <c r="I6" s="1527"/>
      <c r="J6" s="1527"/>
      <c r="K6" s="1527"/>
      <c r="L6" s="1527"/>
      <c r="M6" s="309"/>
    </row>
    <row r="7" spans="1:13" ht="15" customHeight="1">
      <c r="A7" s="1527"/>
      <c r="B7" s="1527"/>
      <c r="C7" s="1527"/>
      <c r="D7" s="1527"/>
      <c r="E7" s="1527"/>
      <c r="F7" s="1527"/>
      <c r="G7" s="1527"/>
      <c r="H7" s="1527"/>
      <c r="I7" s="1527"/>
      <c r="J7" s="1527"/>
      <c r="K7" s="1527"/>
      <c r="L7" s="1527"/>
      <c r="M7" s="309"/>
    </row>
    <row r="8" spans="1:13" ht="15" customHeight="1">
      <c r="A8" s="1527"/>
      <c r="B8" s="1527"/>
      <c r="C8" s="1527"/>
      <c r="D8" s="1527"/>
      <c r="E8" s="1527"/>
      <c r="F8" s="1527"/>
      <c r="G8" s="1527"/>
      <c r="H8" s="1527"/>
      <c r="I8" s="1527"/>
      <c r="J8" s="1527"/>
      <c r="K8" s="1527"/>
      <c r="L8" s="1527"/>
      <c r="M8" s="309"/>
    </row>
    <row r="9" spans="1:13" ht="15" customHeight="1">
      <c r="A9" s="1527"/>
      <c r="B9" s="1527"/>
      <c r="C9" s="1527"/>
      <c r="D9" s="1527"/>
      <c r="E9" s="1527"/>
      <c r="F9" s="1527"/>
      <c r="G9" s="1527"/>
      <c r="H9" s="1527"/>
      <c r="I9" s="1527"/>
      <c r="J9" s="1527"/>
      <c r="K9" s="1527"/>
      <c r="L9" s="1527"/>
      <c r="M9" s="309"/>
    </row>
    <row r="10" spans="1:13" ht="15" customHeight="1">
      <c r="A10" s="1527"/>
      <c r="B10" s="1527"/>
      <c r="C10" s="1527"/>
      <c r="D10" s="1527"/>
      <c r="E10" s="1527"/>
      <c r="F10" s="1527"/>
      <c r="G10" s="1527"/>
      <c r="H10" s="1527"/>
      <c r="I10" s="1527"/>
      <c r="J10" s="1527"/>
      <c r="K10" s="1527"/>
      <c r="L10" s="1527"/>
      <c r="M10" s="309"/>
    </row>
    <row r="11" spans="1:13" ht="15" customHeight="1">
      <c r="A11" s="1527"/>
      <c r="B11" s="1527"/>
      <c r="C11" s="1527"/>
      <c r="D11" s="1527"/>
      <c r="E11" s="1527"/>
      <c r="F11" s="1527"/>
      <c r="G11" s="1527"/>
      <c r="H11" s="1527"/>
      <c r="I11" s="1527"/>
      <c r="J11" s="1527"/>
      <c r="K11" s="1527"/>
      <c r="L11" s="1527"/>
      <c r="M11" s="309"/>
    </row>
    <row r="12" spans="1:13" ht="15" customHeight="1">
      <c r="A12" s="1527"/>
      <c r="B12" s="1527"/>
      <c r="C12" s="1527"/>
      <c r="D12" s="1527"/>
      <c r="E12" s="1527"/>
      <c r="F12" s="1527"/>
      <c r="G12" s="1527"/>
      <c r="H12" s="1527"/>
      <c r="I12" s="1527"/>
      <c r="J12" s="1527"/>
      <c r="K12" s="1527"/>
      <c r="L12" s="1527"/>
      <c r="M12" s="309"/>
    </row>
    <row r="13" spans="1:13" ht="15" customHeight="1">
      <c r="A13" s="1527"/>
      <c r="B13" s="1527"/>
      <c r="C13" s="1527"/>
      <c r="D13" s="1527"/>
      <c r="E13" s="1527"/>
      <c r="F13" s="1527"/>
      <c r="G13" s="1527"/>
      <c r="H13" s="1527"/>
      <c r="I13" s="1527"/>
      <c r="J13" s="1527"/>
      <c r="K13" s="1527"/>
      <c r="L13" s="1527"/>
      <c r="M13" s="309"/>
    </row>
    <row r="14" spans="1:13" ht="15" customHeight="1">
      <c r="A14" s="1527"/>
      <c r="B14" s="1527"/>
      <c r="C14" s="1527"/>
      <c r="D14" s="1527"/>
      <c r="E14" s="1527"/>
      <c r="F14" s="1527"/>
      <c r="G14" s="1527"/>
      <c r="H14" s="1527"/>
      <c r="I14" s="1527"/>
      <c r="J14" s="1527"/>
      <c r="K14" s="1527"/>
      <c r="L14" s="1527"/>
      <c r="M14" s="309"/>
    </row>
    <row r="15" spans="1:13" ht="30.75" customHeight="1">
      <c r="A15" s="1527"/>
      <c r="B15" s="1527"/>
      <c r="C15" s="1527"/>
      <c r="D15" s="1527"/>
      <c r="E15" s="1527"/>
      <c r="F15" s="1527"/>
      <c r="G15" s="1527"/>
      <c r="H15" s="1527"/>
      <c r="I15" s="1527"/>
      <c r="J15" s="1527"/>
      <c r="K15" s="1527"/>
      <c r="L15" s="1527"/>
      <c r="M15" s="309"/>
    </row>
    <row r="16" spans="1:13" ht="15" customHeight="1">
      <c r="A16" s="1527"/>
      <c r="B16" s="1527"/>
      <c r="C16" s="1527"/>
      <c r="D16" s="1527"/>
      <c r="E16" s="1527"/>
      <c r="F16" s="1527"/>
      <c r="G16" s="1527"/>
      <c r="H16" s="1527"/>
      <c r="I16" s="1527"/>
      <c r="J16" s="1527"/>
      <c r="K16" s="1527"/>
      <c r="L16" s="1527"/>
      <c r="M16" s="309"/>
    </row>
    <row r="17" spans="1:13" ht="15" customHeight="1">
      <c r="A17" s="1527"/>
      <c r="B17" s="1527"/>
      <c r="C17" s="1527"/>
      <c r="D17" s="1527"/>
      <c r="E17" s="1527"/>
      <c r="F17" s="1527"/>
      <c r="G17" s="1527"/>
      <c r="H17" s="1527"/>
      <c r="I17" s="1527"/>
      <c r="J17" s="1527"/>
      <c r="K17" s="1527"/>
      <c r="L17" s="1527"/>
      <c r="M17" s="309"/>
    </row>
    <row r="18" spans="1:13" ht="15" customHeight="1">
      <c r="A18" s="1527"/>
      <c r="B18" s="1527"/>
      <c r="C18" s="1527"/>
      <c r="D18" s="1527"/>
      <c r="E18" s="1527"/>
      <c r="F18" s="1527"/>
      <c r="G18" s="1527"/>
      <c r="H18" s="1527"/>
      <c r="I18" s="1527"/>
      <c r="J18" s="1527"/>
      <c r="K18" s="1527"/>
      <c r="L18" s="1527"/>
      <c r="M18" s="309"/>
    </row>
    <row r="19" spans="1:13" ht="15" customHeight="1">
      <c r="A19" s="1527"/>
      <c r="B19" s="1527"/>
      <c r="C19" s="1527"/>
      <c r="D19" s="1527"/>
      <c r="E19" s="1527"/>
      <c r="F19" s="1527"/>
      <c r="G19" s="1527"/>
      <c r="H19" s="1527"/>
      <c r="I19" s="1527"/>
      <c r="J19" s="1527"/>
      <c r="K19" s="1527"/>
      <c r="L19" s="1527"/>
      <c r="M19" s="309"/>
    </row>
    <row r="20" spans="1:13" ht="15" customHeight="1">
      <c r="A20" s="1527"/>
      <c r="B20" s="1527"/>
      <c r="C20" s="1527"/>
      <c r="D20" s="1527"/>
      <c r="E20" s="1527"/>
      <c r="F20" s="1527"/>
      <c r="G20" s="1527"/>
      <c r="H20" s="1527"/>
      <c r="I20" s="1527"/>
      <c r="J20" s="1527"/>
      <c r="K20" s="1527"/>
      <c r="L20" s="1527"/>
      <c r="M20" s="309"/>
    </row>
    <row r="21" spans="1:13" ht="15" customHeight="1">
      <c r="A21" s="1527"/>
      <c r="B21" s="1527"/>
      <c r="C21" s="1527"/>
      <c r="D21" s="1527"/>
      <c r="E21" s="1527"/>
      <c r="F21" s="1527"/>
      <c r="G21" s="1527"/>
      <c r="H21" s="1527"/>
      <c r="I21" s="1527"/>
      <c r="J21" s="1527"/>
      <c r="K21" s="1527"/>
      <c r="L21" s="1527"/>
      <c r="M21" s="309"/>
    </row>
    <row r="22" spans="1:13" ht="15" customHeight="1">
      <c r="A22" s="1527"/>
      <c r="B22" s="1527"/>
      <c r="C22" s="1527"/>
      <c r="D22" s="1527"/>
      <c r="E22" s="1527"/>
      <c r="F22" s="1527"/>
      <c r="G22" s="1527"/>
      <c r="H22" s="1527"/>
      <c r="I22" s="1527"/>
      <c r="J22" s="1527"/>
      <c r="K22" s="1527"/>
      <c r="L22" s="1527"/>
      <c r="M22" s="309"/>
    </row>
    <row r="23" spans="1:13" ht="15" customHeight="1">
      <c r="A23" s="1527"/>
      <c r="B23" s="1527"/>
      <c r="C23" s="1527"/>
      <c r="D23" s="1527"/>
      <c r="E23" s="1527"/>
      <c r="F23" s="1527"/>
      <c r="G23" s="1527"/>
      <c r="H23" s="1527"/>
      <c r="I23" s="1527"/>
      <c r="J23" s="1527"/>
      <c r="K23" s="1527"/>
      <c r="L23" s="1527"/>
      <c r="M23" s="309"/>
    </row>
    <row r="24" spans="1:13" ht="15" customHeight="1">
      <c r="A24" s="1527"/>
      <c r="B24" s="1527"/>
      <c r="C24" s="1527"/>
      <c r="D24" s="1527"/>
      <c r="E24" s="1527"/>
      <c r="F24" s="1527"/>
      <c r="G24" s="1527"/>
      <c r="H24" s="1527"/>
      <c r="I24" s="1527"/>
      <c r="J24" s="1527"/>
      <c r="K24" s="1527"/>
      <c r="L24" s="1527"/>
      <c r="M24" s="309"/>
    </row>
    <row r="25" spans="1:13" ht="19.5" customHeight="1">
      <c r="A25" s="1527"/>
      <c r="B25" s="1527"/>
      <c r="C25" s="1527"/>
      <c r="D25" s="1527"/>
      <c r="E25" s="1527"/>
      <c r="F25" s="1527"/>
      <c r="G25" s="1527"/>
      <c r="H25" s="1527"/>
      <c r="I25" s="1527"/>
      <c r="J25" s="1527"/>
      <c r="K25" s="1527"/>
      <c r="L25" s="1527"/>
      <c r="M25" s="309"/>
    </row>
    <row r="26" spans="1:13" ht="16.5" customHeight="1">
      <c r="A26" s="1527"/>
      <c r="B26" s="1527"/>
      <c r="C26" s="1527"/>
      <c r="D26" s="1527"/>
      <c r="E26" s="1527"/>
      <c r="F26" s="1527"/>
      <c r="G26" s="1527"/>
      <c r="H26" s="1527"/>
      <c r="I26" s="1527"/>
      <c r="J26" s="1527"/>
      <c r="K26" s="1527"/>
      <c r="L26" s="1527"/>
    </row>
    <row r="27" spans="1:13">
      <c r="A27" s="1527"/>
      <c r="B27" s="1527"/>
      <c r="C27" s="1527"/>
      <c r="D27" s="1527"/>
      <c r="E27" s="1527"/>
      <c r="F27" s="1527"/>
      <c r="G27" s="1527"/>
      <c r="H27" s="1527"/>
      <c r="I27" s="1527"/>
      <c r="J27" s="1527"/>
      <c r="K27" s="1527"/>
      <c r="L27" s="1527"/>
    </row>
    <row r="28" spans="1:13">
      <c r="A28" s="1527"/>
      <c r="B28" s="1527"/>
      <c r="C28" s="1527"/>
      <c r="D28" s="1527"/>
      <c r="E28" s="1527"/>
      <c r="F28" s="1527"/>
      <c r="G28" s="1527"/>
      <c r="H28" s="1527"/>
      <c r="I28" s="1527"/>
      <c r="J28" s="1527"/>
      <c r="K28" s="1527"/>
      <c r="L28" s="1527"/>
    </row>
    <row r="29" spans="1:13">
      <c r="A29" s="1527"/>
      <c r="B29" s="1527"/>
      <c r="C29" s="1527"/>
      <c r="D29" s="1527"/>
      <c r="E29" s="1527"/>
      <c r="F29" s="1527"/>
      <c r="G29" s="1527"/>
      <c r="H29" s="1527"/>
      <c r="I29" s="1527"/>
      <c r="J29" s="1527"/>
      <c r="K29" s="1527"/>
      <c r="L29" s="1527"/>
    </row>
    <row r="30" spans="1:13">
      <c r="A30" s="1527"/>
      <c r="B30" s="1527"/>
      <c r="C30" s="1527"/>
      <c r="D30" s="1527"/>
      <c r="E30" s="1527"/>
      <c r="F30" s="1527"/>
      <c r="G30" s="1527"/>
      <c r="H30" s="1527"/>
      <c r="I30" s="1527"/>
      <c r="J30" s="1527"/>
      <c r="K30" s="1527"/>
      <c r="L30" s="1527"/>
    </row>
    <row r="31" spans="1:13" ht="29.25" customHeight="1">
      <c r="A31" s="1527"/>
      <c r="B31" s="1527"/>
      <c r="C31" s="1527"/>
      <c r="D31" s="1527"/>
      <c r="E31" s="1527"/>
      <c r="F31" s="1527"/>
      <c r="G31" s="1527"/>
      <c r="H31" s="1527"/>
      <c r="I31" s="1527"/>
      <c r="J31" s="1527"/>
      <c r="K31" s="1527"/>
      <c r="L31" s="1527"/>
    </row>
  </sheetData>
  <mergeCells count="1">
    <mergeCell ref="A4:L31"/>
  </mergeCells>
  <pageMargins left="0.70866141732283472" right="0.70866141732283472" top="0.74803149606299213" bottom="0.74803149606299213" header="0.31496062992125984" footer="0.31496062992125984"/>
  <pageSetup paperSize="119" scale="95" orientation="landscape"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Hoja112">
    <tabColor rgb="FF00B050"/>
    <pageSetUpPr fitToPage="1"/>
  </sheetPr>
  <dimension ref="A1:U34"/>
  <sheetViews>
    <sheetView showGridLines="0" view="pageBreakPreview" zoomScale="55" zoomScaleNormal="100" zoomScaleSheetLayoutView="55" workbookViewId="0">
      <selection activeCell="H19" sqref="H19"/>
    </sheetView>
  </sheetViews>
  <sheetFormatPr defaultColWidth="11.42578125" defaultRowHeight="15"/>
  <cols>
    <col min="1" max="1" width="25.7109375" customWidth="1"/>
    <col min="2" max="2" width="24.85546875" customWidth="1"/>
    <col min="3" max="3" width="24.5703125" customWidth="1"/>
    <col min="4" max="4" width="26.42578125" style="49" customWidth="1"/>
    <col min="5" max="5" width="30.140625" customWidth="1"/>
    <col min="6" max="6" width="32.28515625" customWidth="1"/>
    <col min="7" max="7" width="32.42578125" customWidth="1"/>
    <col min="8" max="8" width="35" customWidth="1"/>
    <col min="9" max="9" width="27.140625" customWidth="1"/>
    <col min="10" max="10" width="33.28515625" customWidth="1"/>
    <col min="11" max="11" width="16.28515625" customWidth="1"/>
    <col min="16" max="17" width="17" bestFit="1" customWidth="1"/>
    <col min="20" max="21" width="17" bestFit="1" customWidth="1"/>
  </cols>
  <sheetData>
    <row r="1" spans="1:21" s="430" customFormat="1" ht="83.25" customHeight="1">
      <c r="A1" s="1493" t="s">
        <v>686</v>
      </c>
      <c r="B1" s="1493"/>
      <c r="C1" s="1493"/>
      <c r="D1" s="1493"/>
      <c r="E1" s="1493"/>
      <c r="F1" s="1493"/>
      <c r="G1" s="1493"/>
      <c r="H1" s="1493"/>
      <c r="I1" s="1493"/>
      <c r="J1" s="1493"/>
      <c r="K1" s="1493"/>
      <c r="O1"/>
      <c r="P1"/>
      <c r="Q1"/>
      <c r="R1"/>
      <c r="S1"/>
      <c r="T1"/>
      <c r="U1"/>
    </row>
    <row r="2" spans="1:21" s="430" customFormat="1" ht="33.75" customHeight="1">
      <c r="A2" s="1434" t="str">
        <f>+'Resumen '!O12</f>
        <v>Período:  Diciembre 2003 -Febrero 2025</v>
      </c>
      <c r="B2" s="1434"/>
      <c r="C2" s="1434"/>
      <c r="D2" s="1434"/>
      <c r="E2" s="1434"/>
      <c r="F2" s="1434"/>
      <c r="G2" s="1434"/>
      <c r="H2" s="1434"/>
      <c r="I2" s="1434"/>
      <c r="J2" s="1434"/>
      <c r="K2" s="1434"/>
      <c r="O2"/>
      <c r="P2"/>
      <c r="Q2"/>
      <c r="R2"/>
      <c r="S2"/>
      <c r="T2"/>
      <c r="U2"/>
    </row>
    <row r="3" spans="1:21" ht="22.5" customHeight="1"/>
    <row r="4" spans="1:21" ht="33.75" customHeight="1">
      <c r="B4" s="1528" t="s">
        <v>687</v>
      </c>
      <c r="C4" s="1528"/>
      <c r="D4" s="1528"/>
      <c r="E4" s="1528"/>
      <c r="F4" s="1528"/>
      <c r="G4" s="1528"/>
    </row>
    <row r="5" spans="1:21" s="16" customFormat="1" ht="66" customHeight="1">
      <c r="A5" s="562" t="s">
        <v>431</v>
      </c>
      <c r="B5" s="562" t="s">
        <v>688</v>
      </c>
      <c r="C5" s="562" t="s">
        <v>689</v>
      </c>
      <c r="D5" s="569" t="s">
        <v>690</v>
      </c>
      <c r="E5" s="562" t="s">
        <v>691</v>
      </c>
      <c r="F5" s="562" t="s">
        <v>692</v>
      </c>
      <c r="G5" s="562" t="s">
        <v>693</v>
      </c>
      <c r="O5" s="430"/>
      <c r="P5" s="430"/>
      <c r="Q5" s="430"/>
      <c r="R5" s="430"/>
      <c r="S5" s="430"/>
      <c r="T5" s="430"/>
      <c r="U5" s="430"/>
    </row>
    <row r="6" spans="1:21" s="35" customFormat="1" ht="26.25">
      <c r="A6" s="570" t="s">
        <v>694</v>
      </c>
      <c r="B6" s="571">
        <v>293</v>
      </c>
      <c r="C6" s="571">
        <v>799</v>
      </c>
      <c r="D6" s="572">
        <v>0</v>
      </c>
      <c r="E6" s="573">
        <f t="shared" ref="E6:E17" si="0">SUM(B6:D6)</f>
        <v>1092</v>
      </c>
      <c r="F6" s="574">
        <f t="shared" ref="F6:F18" si="1">B6/E6</f>
        <v>0.26831501831501831</v>
      </c>
      <c r="G6" s="574">
        <f t="shared" ref="G6:G18" si="2">C6/E6</f>
        <v>0.73168498168498164</v>
      </c>
      <c r="O6" s="779"/>
      <c r="P6" s="779"/>
      <c r="Q6" s="779"/>
      <c r="R6" s="779"/>
      <c r="S6" s="779"/>
      <c r="T6" s="779"/>
      <c r="U6" s="779"/>
    </row>
    <row r="7" spans="1:21" s="35" customFormat="1" ht="26.25">
      <c r="A7" s="570">
        <v>2008</v>
      </c>
      <c r="B7" s="571">
        <v>247</v>
      </c>
      <c r="C7" s="571">
        <v>480</v>
      </c>
      <c r="D7" s="572">
        <v>0</v>
      </c>
      <c r="E7" s="573">
        <f t="shared" si="0"/>
        <v>727</v>
      </c>
      <c r="F7" s="574">
        <f t="shared" si="1"/>
        <v>0.33975240715268223</v>
      </c>
      <c r="G7" s="574">
        <f t="shared" si="2"/>
        <v>0.66024759284731771</v>
      </c>
      <c r="O7" s="779"/>
      <c r="P7" s="779"/>
      <c r="Q7" s="779"/>
      <c r="R7" s="779"/>
      <c r="S7" s="779"/>
      <c r="T7" s="779"/>
      <c r="U7" s="779"/>
    </row>
    <row r="8" spans="1:21" s="35" customFormat="1" ht="26.25">
      <c r="A8" s="570">
        <v>2009</v>
      </c>
      <c r="B8" s="571">
        <v>254</v>
      </c>
      <c r="C8" s="571">
        <v>472</v>
      </c>
      <c r="D8" s="572">
        <v>1</v>
      </c>
      <c r="E8" s="573">
        <f t="shared" si="0"/>
        <v>727</v>
      </c>
      <c r="F8" s="574">
        <f t="shared" si="1"/>
        <v>0.34938101788170561</v>
      </c>
      <c r="G8" s="574">
        <f t="shared" si="2"/>
        <v>0.6492434662998624</v>
      </c>
      <c r="O8" s="779"/>
      <c r="P8" s="779"/>
      <c r="Q8" s="779"/>
      <c r="R8" s="779"/>
      <c r="S8" s="779"/>
      <c r="T8" s="779"/>
      <c r="U8" s="779"/>
    </row>
    <row r="9" spans="1:21" s="35" customFormat="1" ht="26.25">
      <c r="A9" s="570">
        <v>2010</v>
      </c>
      <c r="B9" s="571">
        <v>255</v>
      </c>
      <c r="C9" s="571">
        <v>410</v>
      </c>
      <c r="D9" s="572">
        <v>1</v>
      </c>
      <c r="E9" s="573">
        <f t="shared" si="0"/>
        <v>666</v>
      </c>
      <c r="F9" s="574">
        <f t="shared" si="1"/>
        <v>0.38288288288288286</v>
      </c>
      <c r="G9" s="574">
        <f t="shared" si="2"/>
        <v>0.61561561561561562</v>
      </c>
      <c r="O9" s="779"/>
      <c r="P9" s="779"/>
      <c r="Q9" s="779"/>
      <c r="R9" s="779"/>
      <c r="S9" s="779"/>
      <c r="T9" s="779"/>
      <c r="U9" s="779"/>
    </row>
    <row r="10" spans="1:21" s="35" customFormat="1" ht="26.25">
      <c r="A10" s="570">
        <v>2011</v>
      </c>
      <c r="B10" s="571">
        <v>373</v>
      </c>
      <c r="C10" s="571">
        <v>534</v>
      </c>
      <c r="D10" s="572">
        <v>0</v>
      </c>
      <c r="E10" s="573">
        <f t="shared" si="0"/>
        <v>907</v>
      </c>
      <c r="F10" s="574">
        <f t="shared" si="1"/>
        <v>0.41124586549062847</v>
      </c>
      <c r="G10" s="574">
        <f t="shared" si="2"/>
        <v>0.58875413450937153</v>
      </c>
      <c r="O10" s="779"/>
      <c r="P10" s="779"/>
      <c r="Q10" s="779"/>
      <c r="R10" s="779"/>
      <c r="S10" s="779"/>
      <c r="T10" s="779"/>
      <c r="U10" s="779"/>
    </row>
    <row r="11" spans="1:21" s="35" customFormat="1" ht="26.25">
      <c r="A11" s="570">
        <v>2012</v>
      </c>
      <c r="B11" s="571">
        <v>625</v>
      </c>
      <c r="C11" s="571">
        <v>588</v>
      </c>
      <c r="D11" s="572">
        <v>1</v>
      </c>
      <c r="E11" s="573">
        <f t="shared" si="0"/>
        <v>1214</v>
      </c>
      <c r="F11" s="574">
        <f t="shared" si="1"/>
        <v>0.51482701812191101</v>
      </c>
      <c r="G11" s="574">
        <f t="shared" si="2"/>
        <v>0.48434925864909389</v>
      </c>
      <c r="O11" s="779"/>
      <c r="P11" s="779"/>
      <c r="Q11" s="779"/>
      <c r="R11" s="779"/>
      <c r="S11" s="779"/>
      <c r="T11" s="779"/>
      <c r="U11" s="779"/>
    </row>
    <row r="12" spans="1:21" s="35" customFormat="1" ht="26.25">
      <c r="A12" s="570" t="s">
        <v>239</v>
      </c>
      <c r="B12" s="571">
        <v>1207</v>
      </c>
      <c r="C12" s="571">
        <v>657</v>
      </c>
      <c r="D12" s="572">
        <v>8</v>
      </c>
      <c r="E12" s="573">
        <f t="shared" si="0"/>
        <v>1872</v>
      </c>
      <c r="F12" s="574">
        <f t="shared" si="1"/>
        <v>0.64476495726495731</v>
      </c>
      <c r="G12" s="574">
        <f t="shared" si="2"/>
        <v>0.35096153846153844</v>
      </c>
      <c r="O12" s="779"/>
      <c r="P12" s="779"/>
      <c r="Q12" s="779"/>
      <c r="R12" s="779"/>
      <c r="S12" s="779"/>
      <c r="T12" s="779"/>
      <c r="U12" s="779"/>
    </row>
    <row r="13" spans="1:21" s="35" customFormat="1" ht="26.25">
      <c r="A13" s="570" t="s">
        <v>240</v>
      </c>
      <c r="B13" s="571">
        <v>1003</v>
      </c>
      <c r="C13" s="571">
        <v>706</v>
      </c>
      <c r="D13" s="572">
        <v>7</v>
      </c>
      <c r="E13" s="573">
        <f t="shared" si="0"/>
        <v>1716</v>
      </c>
      <c r="F13" s="574">
        <f t="shared" si="1"/>
        <v>0.58449883449883455</v>
      </c>
      <c r="G13" s="574">
        <f t="shared" si="2"/>
        <v>0.41142191142191142</v>
      </c>
      <c r="O13" s="779"/>
      <c r="P13" s="779"/>
      <c r="Q13" s="779"/>
      <c r="R13" s="779"/>
      <c r="S13" s="779"/>
      <c r="T13" s="779"/>
      <c r="U13" s="779"/>
    </row>
    <row r="14" spans="1:21" s="35" customFormat="1" ht="26.25">
      <c r="A14" s="570" t="s">
        <v>241</v>
      </c>
      <c r="B14" s="571">
        <v>704</v>
      </c>
      <c r="C14" s="571">
        <v>836</v>
      </c>
      <c r="D14" s="572">
        <v>0</v>
      </c>
      <c r="E14" s="573">
        <f t="shared" si="0"/>
        <v>1540</v>
      </c>
      <c r="F14" s="574">
        <f t="shared" si="1"/>
        <v>0.45714285714285713</v>
      </c>
      <c r="G14" s="574">
        <f t="shared" si="2"/>
        <v>0.54285714285714282</v>
      </c>
      <c r="O14" s="779"/>
      <c r="P14" s="779"/>
      <c r="Q14" s="779"/>
      <c r="R14" s="779"/>
      <c r="S14" s="779"/>
      <c r="T14" s="779"/>
      <c r="U14" s="779"/>
    </row>
    <row r="15" spans="1:21" s="35" customFormat="1" ht="26.25">
      <c r="A15" s="570" t="s">
        <v>242</v>
      </c>
      <c r="B15" s="571">
        <v>580</v>
      </c>
      <c r="C15" s="571">
        <v>937</v>
      </c>
      <c r="D15" s="572">
        <v>0</v>
      </c>
      <c r="E15" s="573">
        <f t="shared" si="0"/>
        <v>1517</v>
      </c>
      <c r="F15" s="574">
        <f t="shared" si="1"/>
        <v>0.3823335530652604</v>
      </c>
      <c r="G15" s="574">
        <f t="shared" si="2"/>
        <v>0.6176664469347396</v>
      </c>
      <c r="O15" s="779"/>
      <c r="P15" s="779"/>
      <c r="Q15" s="779"/>
      <c r="R15" s="779"/>
      <c r="S15" s="779"/>
      <c r="T15" s="779"/>
      <c r="U15" s="779"/>
    </row>
    <row r="16" spans="1:21" s="35" customFormat="1" ht="26.25">
      <c r="A16" s="570" t="s">
        <v>243</v>
      </c>
      <c r="B16" s="571">
        <v>660</v>
      </c>
      <c r="C16" s="571">
        <v>933</v>
      </c>
      <c r="D16" s="572">
        <v>0</v>
      </c>
      <c r="E16" s="573">
        <f t="shared" si="0"/>
        <v>1593</v>
      </c>
      <c r="F16" s="574">
        <f t="shared" si="1"/>
        <v>0.4143126177024482</v>
      </c>
      <c r="G16" s="574">
        <f t="shared" si="2"/>
        <v>0.5856873822975518</v>
      </c>
      <c r="O16" s="779"/>
      <c r="P16" s="779"/>
      <c r="Q16" s="779"/>
      <c r="R16" s="779"/>
      <c r="S16" s="779"/>
      <c r="T16" s="779"/>
      <c r="U16" s="779"/>
    </row>
    <row r="17" spans="1:21" s="35" customFormat="1" ht="26.25">
      <c r="A17" s="570" t="s">
        <v>244</v>
      </c>
      <c r="B17" s="571">
        <v>5389</v>
      </c>
      <c r="C17" s="571">
        <v>1073</v>
      </c>
      <c r="D17" s="572">
        <v>0</v>
      </c>
      <c r="E17" s="573">
        <f t="shared" si="0"/>
        <v>6462</v>
      </c>
      <c r="F17" s="574">
        <f t="shared" si="1"/>
        <v>0.83395233673785207</v>
      </c>
      <c r="G17" s="574">
        <f t="shared" si="2"/>
        <v>0.16604766326214795</v>
      </c>
      <c r="O17" s="779"/>
      <c r="P17" s="779"/>
      <c r="Q17" s="779"/>
      <c r="R17" s="779"/>
      <c r="S17" s="779"/>
      <c r="T17" s="779"/>
      <c r="U17" s="779"/>
    </row>
    <row r="18" spans="1:21" s="35" customFormat="1" ht="26.25">
      <c r="A18" s="570" t="s">
        <v>245</v>
      </c>
      <c r="B18" s="571">
        <v>764</v>
      </c>
      <c r="C18" s="571">
        <v>1000</v>
      </c>
      <c r="D18" s="572">
        <v>1</v>
      </c>
      <c r="E18" s="573">
        <f t="shared" ref="E18:E24" si="3">SUM(B18:D18)</f>
        <v>1765</v>
      </c>
      <c r="F18" s="574">
        <f t="shared" si="1"/>
        <v>0.43286118980169974</v>
      </c>
      <c r="G18" s="574">
        <f t="shared" si="2"/>
        <v>0.56657223796033995</v>
      </c>
      <c r="O18" s="779"/>
      <c r="P18" s="779"/>
      <c r="Q18" s="779"/>
      <c r="R18" s="779"/>
      <c r="S18" s="779"/>
      <c r="T18" s="779"/>
      <c r="U18" s="779"/>
    </row>
    <row r="19" spans="1:21" s="35" customFormat="1" ht="26.25">
      <c r="A19" s="575">
        <v>2020</v>
      </c>
      <c r="B19" s="571">
        <v>616</v>
      </c>
      <c r="C19" s="571">
        <v>897</v>
      </c>
      <c r="D19" s="572">
        <v>3</v>
      </c>
      <c r="E19" s="573">
        <f t="shared" si="3"/>
        <v>1516</v>
      </c>
      <c r="F19" s="574">
        <f t="shared" ref="F19:F24" si="4">B19/E19</f>
        <v>0.40633245382585753</v>
      </c>
      <c r="G19" s="574">
        <f t="shared" ref="G19:G24" si="5">C19/E19</f>
        <v>0.59168865435356199</v>
      </c>
      <c r="O19" s="779"/>
      <c r="P19" s="779"/>
      <c r="Q19" s="779"/>
      <c r="R19" s="779"/>
      <c r="S19" s="779"/>
      <c r="T19" s="779"/>
      <c r="U19" s="779"/>
    </row>
    <row r="20" spans="1:21" s="35" customFormat="1" ht="26.25">
      <c r="A20" s="575">
        <v>2021</v>
      </c>
      <c r="B20" s="571">
        <v>1030</v>
      </c>
      <c r="C20" s="571">
        <v>1377</v>
      </c>
      <c r="D20" s="572">
        <v>11</v>
      </c>
      <c r="E20" s="573">
        <f t="shared" si="3"/>
        <v>2418</v>
      </c>
      <c r="F20" s="574">
        <f t="shared" si="4"/>
        <v>0.42597187758478083</v>
      </c>
      <c r="G20" s="574">
        <f t="shared" si="5"/>
        <v>0.5694789081885856</v>
      </c>
      <c r="O20" s="779"/>
      <c r="P20" s="779"/>
      <c r="Q20" s="779"/>
      <c r="R20" s="779"/>
      <c r="S20" s="779"/>
      <c r="T20" s="779"/>
      <c r="U20" s="779"/>
    </row>
    <row r="21" spans="1:21" s="35" customFormat="1" ht="26.25">
      <c r="A21" s="575">
        <v>2022</v>
      </c>
      <c r="B21" s="571">
        <v>1237</v>
      </c>
      <c r="C21" s="571">
        <v>1226</v>
      </c>
      <c r="D21" s="1245">
        <v>12</v>
      </c>
      <c r="E21" s="573">
        <f t="shared" si="3"/>
        <v>2475</v>
      </c>
      <c r="F21" s="574">
        <f t="shared" si="4"/>
        <v>0.4997979797979798</v>
      </c>
      <c r="G21" s="574">
        <f t="shared" si="5"/>
        <v>0.49535353535353538</v>
      </c>
      <c r="O21" s="779"/>
      <c r="P21" s="779"/>
      <c r="Q21" s="779"/>
      <c r="R21" s="779"/>
      <c r="S21" s="779"/>
      <c r="T21" s="779"/>
      <c r="U21" s="779"/>
    </row>
    <row r="22" spans="1:21" s="35" customFormat="1" ht="26.25">
      <c r="A22" s="575">
        <v>2023</v>
      </c>
      <c r="B22" s="571">
        <v>1264</v>
      </c>
      <c r="C22" s="571">
        <v>1339</v>
      </c>
      <c r="D22" s="1245">
        <v>14</v>
      </c>
      <c r="E22" s="573">
        <f t="shared" si="3"/>
        <v>2617</v>
      </c>
      <c r="F22" s="574">
        <f t="shared" si="4"/>
        <v>0.48299579671379445</v>
      </c>
      <c r="G22" s="574">
        <f t="shared" si="5"/>
        <v>0.51165456629728701</v>
      </c>
      <c r="O22" s="779"/>
      <c r="P22" s="779"/>
      <c r="Q22" s="779"/>
      <c r="R22" s="779"/>
      <c r="S22" s="779"/>
      <c r="T22" s="779"/>
      <c r="U22" s="779"/>
    </row>
    <row r="23" spans="1:21" s="35" customFormat="1" ht="26.25">
      <c r="A23" s="575">
        <v>2024</v>
      </c>
      <c r="B23" s="571">
        <v>1360</v>
      </c>
      <c r="C23" s="571">
        <v>1517</v>
      </c>
      <c r="D23" s="1245">
        <v>12</v>
      </c>
      <c r="E23" s="573">
        <f t="shared" si="3"/>
        <v>2889</v>
      </c>
      <c r="F23" s="574">
        <f t="shared" si="4"/>
        <v>0.47075112495673244</v>
      </c>
      <c r="G23" s="574">
        <f t="shared" si="5"/>
        <v>0.52509518864659055</v>
      </c>
      <c r="O23" s="779"/>
      <c r="P23" s="779"/>
      <c r="Q23" s="779"/>
      <c r="R23" s="779"/>
      <c r="S23" s="779"/>
      <c r="T23" s="779"/>
      <c r="U23" s="779"/>
    </row>
    <row r="24" spans="1:21" s="35" customFormat="1" ht="26.25">
      <c r="A24" s="867" t="str">
        <f>+'Resumen '!O5</f>
        <v>Feb.25</v>
      </c>
      <c r="B24" s="571">
        <v>298</v>
      </c>
      <c r="C24" s="571">
        <v>224</v>
      </c>
      <c r="D24" s="1245">
        <v>5</v>
      </c>
      <c r="E24" s="573">
        <f t="shared" si="3"/>
        <v>527</v>
      </c>
      <c r="F24" s="574">
        <f t="shared" si="4"/>
        <v>0.56546489563567359</v>
      </c>
      <c r="G24" s="574">
        <f t="shared" si="5"/>
        <v>0.42504743833017078</v>
      </c>
      <c r="O24" s="779"/>
      <c r="P24" s="779"/>
      <c r="Q24" s="779"/>
      <c r="R24" s="779"/>
      <c r="S24" s="779"/>
      <c r="T24" s="779"/>
      <c r="U24" s="779"/>
    </row>
    <row r="25" spans="1:21" s="47" customFormat="1" ht="25.5" customHeight="1">
      <c r="A25" s="563" t="s">
        <v>650</v>
      </c>
      <c r="B25" s="564">
        <f>SUBTOTAL(109,B6:B24)</f>
        <v>18159</v>
      </c>
      <c r="C25" s="565">
        <f>SUBTOTAL(109,C6:C24)</f>
        <v>16005</v>
      </c>
      <c r="D25" s="566">
        <f>SUBTOTAL(109,D6:D24)</f>
        <v>76</v>
      </c>
      <c r="E25" s="567">
        <f>SUBTOTAL(109,E6:E24)</f>
        <v>34240</v>
      </c>
      <c r="F25" s="568">
        <f>AVERAGE(F6:F24)</f>
        <v>0.46671498339860829</v>
      </c>
      <c r="G25" s="568">
        <f>AVERAGE(G6:G24)</f>
        <v>0.53102250863007083</v>
      </c>
      <c r="H25" s="35"/>
      <c r="O25" s="779"/>
      <c r="P25" s="779"/>
      <c r="Q25" s="779"/>
      <c r="R25" s="779"/>
      <c r="S25" s="779"/>
      <c r="T25" s="779"/>
      <c r="U25" s="779"/>
    </row>
    <row r="26" spans="1:21" ht="93" customHeight="1">
      <c r="A26" s="1529" t="s">
        <v>695</v>
      </c>
      <c r="B26" s="1530"/>
      <c r="C26" s="1530"/>
      <c r="D26" s="1530"/>
      <c r="E26" s="1530"/>
      <c r="F26" s="1530"/>
      <c r="G26" s="1530"/>
      <c r="O26" s="779"/>
      <c r="P26" s="779"/>
      <c r="Q26" s="779"/>
      <c r="R26" s="779"/>
      <c r="S26" s="779"/>
      <c r="T26" s="779"/>
      <c r="U26" s="779"/>
    </row>
    <row r="27" spans="1:21" ht="26.25">
      <c r="B27" s="108"/>
      <c r="C27" s="108"/>
      <c r="O27" s="779"/>
      <c r="P27" s="779"/>
      <c r="Q27" s="779"/>
      <c r="R27" s="779"/>
      <c r="S27" s="779"/>
      <c r="T27" s="779"/>
      <c r="U27" s="779"/>
    </row>
    <row r="28" spans="1:21" ht="26.25">
      <c r="O28" s="780"/>
      <c r="P28" s="780"/>
      <c r="Q28" s="780"/>
      <c r="R28" s="780"/>
      <c r="S28" s="779"/>
      <c r="T28" s="779"/>
      <c r="U28" s="779"/>
    </row>
    <row r="29" spans="1:21" ht="26.25">
      <c r="B29" s="80"/>
      <c r="C29" s="80"/>
      <c r="O29" s="779"/>
      <c r="P29" s="779"/>
      <c r="Q29" s="779"/>
      <c r="R29" s="779"/>
      <c r="S29" s="779"/>
      <c r="T29" s="779"/>
      <c r="U29" s="779"/>
    </row>
    <row r="30" spans="1:21" ht="26.25">
      <c r="O30" s="780"/>
      <c r="P30" s="780"/>
      <c r="Q30" s="780"/>
      <c r="R30" s="780"/>
      <c r="S30" s="779"/>
      <c r="T30" s="779"/>
      <c r="U30" s="779"/>
    </row>
    <row r="31" spans="1:21" ht="26.25">
      <c r="O31" s="779"/>
      <c r="P31" s="779"/>
      <c r="Q31" s="779"/>
      <c r="R31" s="779"/>
      <c r="S31" s="779"/>
      <c r="T31" s="779"/>
      <c r="U31" s="779"/>
    </row>
    <row r="32" spans="1:21" ht="26.25">
      <c r="O32" s="779"/>
      <c r="P32" s="779"/>
      <c r="Q32" s="779"/>
      <c r="R32" s="779"/>
      <c r="S32" s="779"/>
      <c r="T32" s="779"/>
      <c r="U32" s="779"/>
    </row>
    <row r="33" spans="15:21" ht="26.25">
      <c r="O33" s="779"/>
      <c r="P33" s="779"/>
      <c r="Q33" s="779"/>
      <c r="R33" s="779"/>
      <c r="S33" s="779"/>
      <c r="T33" s="779"/>
      <c r="U33" s="779"/>
    </row>
    <row r="34" spans="15:21" ht="26.25">
      <c r="O34" s="779"/>
      <c r="P34" s="779"/>
      <c r="Q34" s="779"/>
      <c r="R34" s="779"/>
      <c r="S34" s="779"/>
      <c r="T34" s="779"/>
      <c r="U34" s="779"/>
    </row>
  </sheetData>
  <mergeCells count="4">
    <mergeCell ref="A1:K1"/>
    <mergeCell ref="B4:G4"/>
    <mergeCell ref="A26:G26"/>
    <mergeCell ref="A2:K2"/>
  </mergeCells>
  <pageMargins left="0.70866141732283472" right="0.70866141732283472" top="0.74803149606299213" bottom="0.74803149606299213" header="0.31496062992125984" footer="0.31496062992125984"/>
  <pageSetup paperSize="119" scale="32" orientation="landscape" r:id="rId1"/>
  <drawing r:id="rId2"/>
  <tableParts count="1">
    <tablePart r:id="rId3"/>
  </tablePart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Hoja113">
    <tabColor rgb="FF00B050"/>
    <pageSetUpPr fitToPage="1"/>
  </sheetPr>
  <dimension ref="A1:J10"/>
  <sheetViews>
    <sheetView showGridLines="0" view="pageBreakPreview" zoomScale="70" zoomScaleNormal="100" zoomScaleSheetLayoutView="70" workbookViewId="0">
      <selection activeCell="F8" sqref="F8"/>
    </sheetView>
  </sheetViews>
  <sheetFormatPr defaultColWidth="11.42578125" defaultRowHeight="15"/>
  <cols>
    <col min="1" max="1" width="90.5703125" customWidth="1"/>
    <col min="2" max="2" width="32.42578125" customWidth="1"/>
    <col min="6" max="6" width="18" customWidth="1"/>
    <col min="8" max="8" width="18" customWidth="1"/>
  </cols>
  <sheetData>
    <row r="1" spans="1:10" s="430" customFormat="1" ht="67.5" customHeight="1">
      <c r="A1" s="1434" t="s">
        <v>696</v>
      </c>
      <c r="B1" s="1434"/>
      <c r="C1" s="1434"/>
      <c r="D1" s="1434"/>
      <c r="E1" s="1434"/>
      <c r="F1" s="1434"/>
      <c r="G1" s="1434"/>
      <c r="H1" s="1434"/>
      <c r="I1" s="1434"/>
      <c r="J1" s="1434"/>
    </row>
    <row r="2" spans="1:10" s="430" customFormat="1" ht="31.5" customHeight="1">
      <c r="A2" s="1434" t="str">
        <f>+'Resumen '!O10</f>
        <v>Período: Febrero 2025</v>
      </c>
      <c r="B2" s="1434"/>
      <c r="C2" s="1434"/>
      <c r="D2" s="1434"/>
      <c r="E2" s="1434"/>
      <c r="F2" s="1434"/>
      <c r="G2" s="1434"/>
      <c r="H2" s="1434"/>
      <c r="I2" s="1434"/>
      <c r="J2" s="1434"/>
    </row>
    <row r="3" spans="1:10" ht="14.25" customHeight="1">
      <c r="A3" s="1531"/>
      <c r="B3" s="1531"/>
    </row>
    <row r="4" spans="1:10" ht="27" customHeight="1">
      <c r="A4" s="781" t="s">
        <v>697</v>
      </c>
      <c r="B4" s="782" t="s">
        <v>698</v>
      </c>
      <c r="H4" t="s">
        <v>1</v>
      </c>
    </row>
    <row r="5" spans="1:10" ht="26.25">
      <c r="A5" s="783" t="s">
        <v>699</v>
      </c>
      <c r="B5" s="784">
        <v>13269</v>
      </c>
    </row>
    <row r="6" spans="1:10" ht="26.25">
      <c r="A6" s="783" t="s">
        <v>700</v>
      </c>
      <c r="B6" s="784">
        <v>4832</v>
      </c>
    </row>
    <row r="7" spans="1:10" ht="26.25">
      <c r="A7" s="783" t="s">
        <v>701</v>
      </c>
      <c r="B7" s="784">
        <v>15984</v>
      </c>
    </row>
    <row r="8" spans="1:10" ht="26.25">
      <c r="A8" s="783" t="s">
        <v>702</v>
      </c>
      <c r="B8" s="1172">
        <v>39362.04</v>
      </c>
    </row>
    <row r="9" spans="1:10" ht="18">
      <c r="A9" s="1532" t="s">
        <v>703</v>
      </c>
      <c r="B9" s="1532"/>
    </row>
    <row r="10" spans="1:10" ht="18">
      <c r="A10" s="1532" t="s">
        <v>704</v>
      </c>
      <c r="B10" s="1532"/>
    </row>
  </sheetData>
  <mergeCells count="5">
    <mergeCell ref="A3:B3"/>
    <mergeCell ref="A1:J1"/>
    <mergeCell ref="A9:B9"/>
    <mergeCell ref="A2:J2"/>
    <mergeCell ref="A10:B10"/>
  </mergeCells>
  <pageMargins left="0.70866141732283472" right="0.70866141732283472" top="0.74803149606299213" bottom="0.74803149606299213" header="0.31496062992125984" footer="0.31496062992125984"/>
  <pageSetup scale="54" orientation="landscape" r:id="rId1"/>
  <drawing r:id="rId2"/>
  <tableParts count="1">
    <tablePart r:id="rId3"/>
  </tablePart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Hoja115">
    <tabColor theme="6" tint="-0.499984740745262"/>
    <pageSetUpPr fitToPage="1"/>
  </sheetPr>
  <dimension ref="A1"/>
  <sheetViews>
    <sheetView showGridLines="0" view="pageBreakPreview" zoomScale="85" zoomScaleNormal="100" zoomScaleSheetLayoutView="85" workbookViewId="0">
      <selection activeCell="U26" sqref="U26"/>
    </sheetView>
  </sheetViews>
  <sheetFormatPr defaultColWidth="11.42578125" defaultRowHeight="15"/>
  <cols>
    <col min="7" max="7" width="9.42578125" customWidth="1"/>
  </cols>
  <sheetData/>
  <pageMargins left="0.70866141732283472" right="0.70866141732283472" top="0.74803149606299213" bottom="0.74803149606299213" header="0.31496062992125984" footer="0.31496062992125984"/>
  <pageSetup paperSize="119" scale="8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4">
    <tabColor theme="2" tint="-0.499984740745262"/>
    <pageSetUpPr fitToPage="1"/>
  </sheetPr>
  <dimension ref="A1:S39"/>
  <sheetViews>
    <sheetView showGridLines="0" view="pageBreakPreview" zoomScale="70" zoomScaleNormal="70" zoomScaleSheetLayoutView="70" workbookViewId="0">
      <selection activeCell="Q50" sqref="Q50"/>
    </sheetView>
  </sheetViews>
  <sheetFormatPr defaultColWidth="11.42578125" defaultRowHeight="14.25"/>
  <cols>
    <col min="1" max="6" width="11.42578125" style="254"/>
    <col min="7" max="7" width="11.42578125" style="254" customWidth="1"/>
    <col min="8" max="8" width="28.140625" style="254" customWidth="1"/>
    <col min="9" max="9" width="20.42578125" style="254" customWidth="1"/>
    <col min="10" max="11" width="14.7109375" style="254" customWidth="1"/>
    <col min="12" max="12" width="12.42578125" style="254" customWidth="1"/>
    <col min="13" max="16384" width="11.42578125" style="254"/>
  </cols>
  <sheetData>
    <row r="1" spans="1:12">
      <c r="A1" s="1339"/>
      <c r="B1" s="1339"/>
      <c r="C1" s="1339"/>
      <c r="D1" s="1339"/>
      <c r="E1" s="1339"/>
      <c r="F1" s="1339"/>
      <c r="G1" s="1339"/>
      <c r="H1" s="1339"/>
      <c r="I1" s="1339"/>
      <c r="J1" s="1339"/>
      <c r="K1" s="1339"/>
      <c r="L1" s="1339"/>
    </row>
    <row r="2" spans="1:12">
      <c r="A2" s="1339"/>
      <c r="B2" s="1339"/>
      <c r="C2" s="1339"/>
      <c r="D2" s="1339"/>
      <c r="E2" s="1339"/>
      <c r="F2" s="1339"/>
      <c r="G2" s="1339"/>
      <c r="H2" s="1339"/>
      <c r="I2" s="1339"/>
      <c r="J2" s="1339"/>
      <c r="K2" s="1339"/>
      <c r="L2" s="1339"/>
    </row>
    <row r="3" spans="1:12">
      <c r="A3" s="1339"/>
      <c r="B3" s="1339"/>
      <c r="C3" s="1339"/>
      <c r="D3" s="1339"/>
      <c r="E3" s="1339"/>
      <c r="F3" s="1339"/>
      <c r="G3" s="1339"/>
      <c r="H3" s="1339"/>
      <c r="I3" s="1339"/>
      <c r="J3" s="1339"/>
      <c r="K3" s="1339"/>
      <c r="L3" s="1339"/>
    </row>
    <row r="4" spans="1:12">
      <c r="A4" s="1339"/>
      <c r="B4" s="1339"/>
      <c r="C4" s="1339"/>
      <c r="D4" s="1339"/>
      <c r="E4" s="1339"/>
      <c r="F4" s="1339"/>
      <c r="G4" s="1339"/>
      <c r="H4" s="1339"/>
      <c r="I4" s="1339"/>
      <c r="J4" s="1339"/>
      <c r="K4" s="1339"/>
      <c r="L4" s="1339"/>
    </row>
    <row r="5" spans="1:12">
      <c r="A5" s="1339"/>
      <c r="B5" s="1339"/>
      <c r="C5" s="1339"/>
      <c r="D5" s="1339"/>
      <c r="E5" s="1339"/>
      <c r="F5" s="1339"/>
      <c r="G5" s="1339"/>
      <c r="H5" s="1339"/>
      <c r="I5" s="1339"/>
      <c r="J5" s="1339"/>
      <c r="K5" s="1339"/>
      <c r="L5" s="1339"/>
    </row>
    <row r="6" spans="1:12">
      <c r="A6" s="1339"/>
      <c r="B6" s="1339"/>
      <c r="C6" s="1339"/>
      <c r="D6" s="1339"/>
      <c r="E6" s="1339"/>
      <c r="F6" s="1339"/>
      <c r="G6" s="1339"/>
      <c r="H6" s="1339"/>
      <c r="I6" s="1339"/>
      <c r="J6" s="1339"/>
      <c r="K6" s="1339"/>
      <c r="L6" s="1339"/>
    </row>
    <row r="7" spans="1:12" ht="47.25" customHeight="1">
      <c r="A7" s="1339"/>
      <c r="B7" s="1339"/>
      <c r="C7" s="1339"/>
      <c r="D7" s="1339"/>
      <c r="E7" s="1339"/>
      <c r="F7" s="1339"/>
      <c r="G7" s="1339"/>
      <c r="H7" s="1339"/>
      <c r="I7" s="1339"/>
      <c r="J7" s="1339"/>
      <c r="K7" s="1339"/>
      <c r="L7" s="1339"/>
    </row>
    <row r="8" spans="1:12">
      <c r="A8" s="1339"/>
      <c r="B8" s="1339"/>
      <c r="C8" s="1339"/>
      <c r="D8" s="1339"/>
      <c r="E8" s="1339"/>
      <c r="F8" s="1339"/>
      <c r="G8" s="1339"/>
      <c r="H8" s="1339"/>
      <c r="I8" s="1339"/>
      <c r="J8" s="1339"/>
      <c r="K8" s="1339"/>
      <c r="L8" s="1339"/>
    </row>
    <row r="9" spans="1:12">
      <c r="A9" s="1339"/>
      <c r="B9" s="1339"/>
      <c r="C9" s="1339"/>
      <c r="D9" s="1339"/>
      <c r="E9" s="1339"/>
      <c r="F9" s="1339"/>
      <c r="G9" s="1339"/>
      <c r="H9" s="1339"/>
      <c r="I9" s="1339"/>
      <c r="J9" s="1339"/>
      <c r="K9" s="1339"/>
      <c r="L9" s="1339"/>
    </row>
    <row r="10" spans="1:12" ht="23.25" customHeight="1">
      <c r="A10" s="1339"/>
      <c r="B10" s="1339"/>
      <c r="C10" s="1339"/>
      <c r="D10" s="1339"/>
      <c r="E10" s="1339"/>
      <c r="F10" s="1339"/>
      <c r="G10" s="1339"/>
      <c r="H10" s="1339"/>
      <c r="I10" s="1339"/>
      <c r="J10" s="1339"/>
      <c r="K10" s="1339"/>
      <c r="L10" s="1339"/>
    </row>
    <row r="11" spans="1:12">
      <c r="A11" s="1339"/>
      <c r="B11" s="1339"/>
      <c r="C11" s="1339"/>
      <c r="D11" s="1339"/>
      <c r="E11" s="1339"/>
      <c r="F11" s="1339"/>
      <c r="G11" s="1339"/>
      <c r="H11" s="1339"/>
      <c r="I11" s="1339"/>
      <c r="J11" s="1339"/>
      <c r="K11" s="1339"/>
      <c r="L11" s="1339"/>
    </row>
    <row r="12" spans="1:12">
      <c r="A12" s="1339"/>
      <c r="B12" s="1339"/>
      <c r="C12" s="1339"/>
      <c r="D12" s="1339"/>
      <c r="E12" s="1339"/>
      <c r="F12" s="1339"/>
      <c r="G12" s="1339"/>
      <c r="H12" s="1339"/>
      <c r="I12" s="1339"/>
      <c r="J12" s="1339"/>
      <c r="K12" s="1339"/>
      <c r="L12" s="1339"/>
    </row>
    <row r="13" spans="1:12">
      <c r="A13" s="1339"/>
      <c r="B13" s="1339"/>
      <c r="C13" s="1339"/>
      <c r="D13" s="1339"/>
      <c r="E13" s="1339"/>
      <c r="F13" s="1339"/>
      <c r="G13" s="1339"/>
      <c r="H13" s="1339"/>
      <c r="I13" s="1339"/>
      <c r="J13" s="1339"/>
      <c r="K13" s="1339"/>
      <c r="L13" s="1339"/>
    </row>
    <row r="14" spans="1:12">
      <c r="A14" s="1339"/>
      <c r="B14" s="1339"/>
      <c r="C14" s="1339"/>
      <c r="D14" s="1339"/>
      <c r="E14" s="1339"/>
      <c r="F14" s="1339"/>
      <c r="G14" s="1339"/>
      <c r="H14" s="1339"/>
      <c r="I14" s="1339"/>
      <c r="J14" s="1339"/>
      <c r="K14" s="1339"/>
      <c r="L14" s="1339"/>
    </row>
    <row r="15" spans="1:12">
      <c r="A15" s="1339"/>
      <c r="B15" s="1339"/>
      <c r="C15" s="1339"/>
      <c r="D15" s="1339"/>
      <c r="E15" s="1339"/>
      <c r="F15" s="1339"/>
      <c r="G15" s="1339"/>
      <c r="H15" s="1339"/>
      <c r="I15" s="1339"/>
      <c r="J15" s="1339"/>
      <c r="K15" s="1339"/>
      <c r="L15" s="1339"/>
    </row>
    <row r="16" spans="1:12">
      <c r="A16" s="1339"/>
      <c r="B16" s="1339"/>
      <c r="C16" s="1339"/>
      <c r="D16" s="1339"/>
      <c r="E16" s="1339"/>
      <c r="F16" s="1339"/>
      <c r="G16" s="1339"/>
      <c r="H16" s="1339"/>
      <c r="I16" s="1339"/>
      <c r="J16" s="1339"/>
      <c r="K16" s="1339"/>
      <c r="L16" s="1339"/>
    </row>
    <row r="17" spans="1:19">
      <c r="A17" s="1339"/>
      <c r="B17" s="1339"/>
      <c r="C17" s="1339"/>
      <c r="D17" s="1339"/>
      <c r="E17" s="1339"/>
      <c r="F17" s="1339"/>
      <c r="G17" s="1339"/>
      <c r="H17" s="1339"/>
      <c r="I17" s="1339"/>
      <c r="J17" s="1339"/>
      <c r="K17" s="1339"/>
      <c r="L17" s="1339"/>
    </row>
    <row r="18" spans="1:19">
      <c r="A18" s="1339"/>
      <c r="B18" s="1339"/>
      <c r="C18" s="1339"/>
      <c r="D18" s="1339"/>
      <c r="E18" s="1339"/>
      <c r="F18" s="1339"/>
      <c r="G18" s="1339"/>
      <c r="H18" s="1339"/>
      <c r="I18" s="1339"/>
      <c r="J18" s="1339"/>
      <c r="K18" s="1339"/>
      <c r="L18" s="1339"/>
    </row>
    <row r="19" spans="1:19">
      <c r="A19" s="1339"/>
      <c r="B19" s="1339"/>
      <c r="C19" s="1339"/>
      <c r="D19" s="1339"/>
      <c r="E19" s="1339"/>
      <c r="F19" s="1339"/>
      <c r="G19" s="1339"/>
      <c r="H19" s="1339"/>
      <c r="I19" s="1339"/>
      <c r="J19" s="1339"/>
      <c r="K19" s="1339"/>
      <c r="L19" s="1339"/>
    </row>
    <row r="20" spans="1:19">
      <c r="A20" s="1339"/>
      <c r="B20" s="1339"/>
      <c r="C20" s="1339"/>
      <c r="D20" s="1339"/>
      <c r="E20" s="1339"/>
      <c r="F20" s="1339"/>
      <c r="G20" s="1339"/>
      <c r="H20" s="1339"/>
      <c r="I20" s="1339"/>
      <c r="J20" s="1339"/>
      <c r="K20" s="1339"/>
      <c r="L20" s="1339"/>
    </row>
    <row r="21" spans="1:19">
      <c r="A21" s="1339"/>
      <c r="B21" s="1339"/>
      <c r="C21" s="1339"/>
      <c r="D21" s="1339"/>
      <c r="E21" s="1339"/>
      <c r="F21" s="1339"/>
      <c r="G21" s="1339"/>
      <c r="H21" s="1339"/>
      <c r="I21" s="1339"/>
      <c r="J21" s="1339"/>
      <c r="K21" s="1339"/>
      <c r="L21" s="1339"/>
    </row>
    <row r="22" spans="1:19">
      <c r="A22" s="1339"/>
      <c r="B22" s="1339"/>
      <c r="C22" s="1339"/>
      <c r="D22" s="1339"/>
      <c r="E22" s="1339"/>
      <c r="F22" s="1339"/>
      <c r="G22" s="1339"/>
      <c r="H22" s="1339"/>
      <c r="I22" s="1339"/>
      <c r="J22" s="1339"/>
      <c r="K22" s="1339"/>
      <c r="L22" s="1339"/>
    </row>
    <row r="23" spans="1:19" ht="27">
      <c r="A23" s="1339"/>
      <c r="B23" s="1339"/>
      <c r="C23" s="1339"/>
      <c r="D23" s="1339"/>
      <c r="E23" s="1339"/>
      <c r="F23" s="1339"/>
      <c r="G23" s="1339"/>
      <c r="H23" s="1339"/>
      <c r="I23" s="1339"/>
      <c r="J23" s="1339"/>
      <c r="K23" s="1339"/>
      <c r="L23" s="1339"/>
      <c r="S23" s="354"/>
    </row>
    <row r="24" spans="1:19">
      <c r="A24" s="1339"/>
      <c r="B24" s="1339"/>
      <c r="C24" s="1339"/>
      <c r="D24" s="1339"/>
      <c r="E24" s="1339"/>
      <c r="F24" s="1339"/>
      <c r="G24" s="1339"/>
      <c r="H24" s="1339"/>
      <c r="I24" s="1339"/>
      <c r="J24" s="1339"/>
      <c r="K24" s="1339"/>
      <c r="L24" s="1339"/>
    </row>
    <row r="25" spans="1:19">
      <c r="A25" s="1339"/>
      <c r="B25" s="1339"/>
      <c r="C25" s="1339"/>
      <c r="D25" s="1339"/>
      <c r="E25" s="1339"/>
      <c r="F25" s="1339"/>
      <c r="G25" s="1339"/>
      <c r="H25" s="1339"/>
      <c r="I25" s="1339"/>
      <c r="J25" s="1339"/>
      <c r="K25" s="1339"/>
      <c r="L25" s="1339"/>
    </row>
    <row r="26" spans="1:19">
      <c r="A26" s="1339"/>
      <c r="B26" s="1339"/>
      <c r="C26" s="1339"/>
      <c r="D26" s="1339"/>
      <c r="E26" s="1339"/>
      <c r="F26" s="1339"/>
      <c r="G26" s="1339"/>
      <c r="H26" s="1339"/>
      <c r="I26" s="1339"/>
      <c r="J26" s="1339"/>
      <c r="K26" s="1339"/>
      <c r="L26" s="1339"/>
    </row>
    <row r="27" spans="1:19">
      <c r="A27" s="1339"/>
      <c r="B27" s="1339"/>
      <c r="C27" s="1339"/>
      <c r="D27" s="1339"/>
      <c r="E27" s="1339"/>
      <c r="F27" s="1339"/>
      <c r="G27" s="1339"/>
      <c r="H27" s="1339"/>
      <c r="I27" s="1339"/>
      <c r="J27" s="1339"/>
      <c r="K27" s="1339"/>
      <c r="L27" s="1339"/>
    </row>
    <row r="28" spans="1:19">
      <c r="A28" s="1339"/>
      <c r="B28" s="1339"/>
      <c r="C28" s="1339"/>
      <c r="D28" s="1339"/>
      <c r="E28" s="1339"/>
      <c r="F28" s="1339"/>
      <c r="G28" s="1339"/>
      <c r="H28" s="1339"/>
      <c r="I28" s="1339"/>
      <c r="J28" s="1339"/>
      <c r="K28" s="1339"/>
      <c r="L28" s="1339"/>
    </row>
    <row r="29" spans="1:19">
      <c r="A29" s="1339"/>
      <c r="B29" s="1339"/>
      <c r="C29" s="1339"/>
      <c r="D29" s="1339"/>
      <c r="E29" s="1339"/>
      <c r="F29" s="1339"/>
      <c r="G29" s="1339"/>
      <c r="H29" s="1339"/>
      <c r="I29" s="1339"/>
      <c r="J29" s="1339"/>
      <c r="K29" s="1339"/>
      <c r="L29" s="1339"/>
    </row>
    <row r="30" spans="1:19">
      <c r="A30" s="1339"/>
      <c r="B30" s="1339"/>
      <c r="C30" s="1339"/>
      <c r="D30" s="1339"/>
      <c r="E30" s="1339"/>
      <c r="F30" s="1339"/>
      <c r="G30" s="1339"/>
      <c r="H30" s="1339"/>
      <c r="I30" s="1339"/>
      <c r="J30" s="1339"/>
      <c r="K30" s="1339"/>
      <c r="L30" s="1339"/>
    </row>
    <row r="31" spans="1:19">
      <c r="A31" s="1339"/>
      <c r="B31" s="1339"/>
      <c r="C31" s="1339"/>
      <c r="D31" s="1339"/>
      <c r="E31" s="1339"/>
      <c r="F31" s="1339"/>
      <c r="G31" s="1339"/>
      <c r="H31" s="1339"/>
      <c r="I31" s="1339"/>
      <c r="J31" s="1339"/>
      <c r="K31" s="1339"/>
      <c r="L31" s="1339"/>
    </row>
    <row r="32" spans="1:19">
      <c r="A32" s="1339"/>
      <c r="B32" s="1339"/>
      <c r="C32" s="1339"/>
      <c r="D32" s="1339"/>
      <c r="E32" s="1339"/>
      <c r="F32" s="1339"/>
      <c r="G32" s="1339"/>
      <c r="H32" s="1339"/>
      <c r="I32" s="1339"/>
      <c r="J32" s="1339"/>
      <c r="K32" s="1339"/>
      <c r="L32" s="1339"/>
    </row>
    <row r="33" spans="1:12">
      <c r="A33" s="1339"/>
      <c r="B33" s="1339"/>
      <c r="C33" s="1339"/>
      <c r="D33" s="1339"/>
      <c r="E33" s="1339"/>
      <c r="F33" s="1339"/>
      <c r="G33" s="1339"/>
      <c r="H33" s="1339"/>
      <c r="I33" s="1339"/>
      <c r="J33" s="1339"/>
      <c r="K33" s="1339"/>
      <c r="L33" s="1339"/>
    </row>
    <row r="34" spans="1:12">
      <c r="A34" s="1339"/>
      <c r="B34" s="1339"/>
      <c r="C34" s="1339"/>
      <c r="D34" s="1339"/>
      <c r="E34" s="1339"/>
      <c r="F34" s="1339"/>
      <c r="G34" s="1339"/>
      <c r="H34" s="1339"/>
      <c r="I34" s="1339"/>
      <c r="J34" s="1339"/>
      <c r="K34" s="1339"/>
      <c r="L34" s="1339"/>
    </row>
    <row r="35" spans="1:12">
      <c r="A35" s="1339"/>
      <c r="B35" s="1339"/>
      <c r="C35" s="1339"/>
      <c r="D35" s="1339"/>
      <c r="E35" s="1339"/>
      <c r="F35" s="1339"/>
      <c r="G35" s="1339"/>
      <c r="H35" s="1339"/>
      <c r="I35" s="1339"/>
      <c r="J35" s="1339"/>
      <c r="K35" s="1339"/>
      <c r="L35" s="1339"/>
    </row>
    <row r="36" spans="1:12">
      <c r="A36" s="1339"/>
      <c r="B36" s="1339"/>
      <c r="C36" s="1339"/>
      <c r="D36" s="1339"/>
      <c r="E36" s="1339"/>
      <c r="F36" s="1339"/>
      <c r="G36" s="1339"/>
      <c r="H36" s="1339"/>
      <c r="I36" s="1339"/>
      <c r="J36" s="1339"/>
      <c r="K36" s="1339"/>
      <c r="L36" s="1339"/>
    </row>
    <row r="37" spans="1:12">
      <c r="A37" s="1339"/>
      <c r="B37" s="1339"/>
      <c r="C37" s="1339"/>
      <c r="D37" s="1339"/>
      <c r="E37" s="1339"/>
      <c r="F37" s="1339"/>
      <c r="G37" s="1339"/>
      <c r="H37" s="1339"/>
      <c r="I37" s="1339"/>
      <c r="J37" s="1339"/>
      <c r="K37" s="1339"/>
      <c r="L37" s="1339"/>
    </row>
    <row r="38" spans="1:12">
      <c r="A38" s="1339"/>
      <c r="B38" s="1339"/>
      <c r="C38" s="1339"/>
      <c r="D38" s="1339"/>
      <c r="E38" s="1339"/>
      <c r="F38" s="1339"/>
      <c r="G38" s="1339"/>
      <c r="H38" s="1339"/>
      <c r="I38" s="1339"/>
      <c r="J38" s="1339"/>
      <c r="K38" s="1339"/>
      <c r="L38" s="1339"/>
    </row>
    <row r="39" spans="1:12">
      <c r="A39" s="1339"/>
      <c r="B39" s="1339"/>
      <c r="C39" s="1339"/>
      <c r="D39" s="1339"/>
      <c r="E39" s="1339"/>
      <c r="F39" s="1339"/>
      <c r="G39" s="1339"/>
      <c r="H39" s="1339"/>
      <c r="I39" s="1339"/>
      <c r="J39" s="1339"/>
      <c r="K39" s="1339"/>
      <c r="L39" s="1339"/>
    </row>
  </sheetData>
  <mergeCells count="1">
    <mergeCell ref="A1:L39"/>
  </mergeCells>
  <pageMargins left="0.70866141732283472" right="0.70866141732283472" top="0.74803149606299213" bottom="0.74803149606299213" header="0.31496062992125984" footer="0.31496062992125984"/>
  <pageSetup scale="72" orientation="landscape"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Hoja116">
    <pageSetUpPr fitToPage="1"/>
  </sheetPr>
  <dimension ref="A4:S41"/>
  <sheetViews>
    <sheetView showGridLines="0" view="pageBreakPreview" zoomScale="40" zoomScaleNormal="85" zoomScaleSheetLayoutView="40" workbookViewId="0">
      <selection activeCell="L49" sqref="L49"/>
    </sheetView>
  </sheetViews>
  <sheetFormatPr defaultColWidth="11.42578125" defaultRowHeight="20.25"/>
  <cols>
    <col min="1" max="1" width="20.5703125" style="254" customWidth="1"/>
    <col min="2" max="2" width="18.5703125" style="254" customWidth="1"/>
    <col min="3" max="4" width="33.7109375" style="254" customWidth="1"/>
    <col min="5" max="5" width="14.7109375" style="254" customWidth="1"/>
    <col min="6" max="6" width="22.5703125" style="254" customWidth="1"/>
    <col min="7" max="7" width="21.28515625" style="254" customWidth="1"/>
    <col min="8" max="9" width="25.7109375" style="254" customWidth="1"/>
    <col min="10" max="10" width="14.7109375" style="254" customWidth="1"/>
    <col min="11" max="11" width="25.5703125" style="283" customWidth="1"/>
    <col min="12" max="12" width="15.5703125" style="254" customWidth="1"/>
    <col min="13" max="13" width="18.5703125" style="515" customWidth="1"/>
    <col min="14" max="14" width="41" style="264" customWidth="1"/>
    <col min="15" max="15" width="38" style="516" customWidth="1"/>
    <col min="16" max="16" width="17.85546875" style="264" customWidth="1"/>
    <col min="17" max="17" width="13.140625" style="264" bestFit="1" customWidth="1"/>
    <col min="18" max="19" width="11.42578125" style="264"/>
    <col min="20" max="16384" width="11.42578125" style="254"/>
  </cols>
  <sheetData>
    <row r="4" spans="1:13" ht="32.25" customHeight="1"/>
    <row r="5" spans="1:13" ht="36.75" customHeight="1">
      <c r="K5" s="1122"/>
      <c r="L5" s="935"/>
      <c r="M5" s="518"/>
    </row>
    <row r="6" spans="1:13" ht="30" customHeight="1">
      <c r="A6" s="1533" t="s">
        <v>705</v>
      </c>
      <c r="B6" s="1533"/>
      <c r="C6" s="1533"/>
      <c r="D6" s="1533"/>
      <c r="E6" s="1533"/>
      <c r="F6" s="1533"/>
      <c r="G6" s="1533"/>
      <c r="H6" s="1533"/>
      <c r="I6" s="1533"/>
      <c r="J6" s="1533"/>
      <c r="K6" s="1122"/>
      <c r="L6" s="935"/>
      <c r="M6" s="519"/>
    </row>
    <row r="7" spans="1:13" ht="30">
      <c r="A7" s="1533"/>
      <c r="B7" s="1533"/>
      <c r="C7" s="1533"/>
      <c r="D7" s="1533"/>
      <c r="E7" s="1533"/>
      <c r="F7" s="1533"/>
      <c r="G7" s="1533"/>
      <c r="H7" s="1533"/>
      <c r="I7" s="1533"/>
      <c r="J7" s="1533"/>
      <c r="K7" s="1122"/>
      <c r="L7" s="935"/>
      <c r="M7" s="519"/>
    </row>
    <row r="8" spans="1:13" ht="30">
      <c r="A8" s="1533"/>
      <c r="B8" s="1533"/>
      <c r="C8" s="1533"/>
      <c r="D8" s="1533"/>
      <c r="E8" s="1533"/>
      <c r="F8" s="1533"/>
      <c r="G8" s="1533"/>
      <c r="H8" s="1533"/>
      <c r="I8" s="1533"/>
      <c r="J8" s="1533"/>
      <c r="K8" s="1122"/>
      <c r="L8" s="935"/>
      <c r="M8" s="520"/>
    </row>
    <row r="9" spans="1:13" ht="30">
      <c r="A9" s="1533"/>
      <c r="B9" s="1533"/>
      <c r="C9" s="1533"/>
      <c r="D9" s="1533"/>
      <c r="E9" s="1533"/>
      <c r="F9" s="1533"/>
      <c r="G9" s="1533"/>
      <c r="H9" s="1533"/>
      <c r="I9" s="1533"/>
      <c r="J9" s="1533"/>
      <c r="K9" s="1122"/>
      <c r="L9" s="935"/>
      <c r="M9" s="519"/>
    </row>
    <row r="10" spans="1:13" ht="30">
      <c r="A10" s="1533"/>
      <c r="B10" s="1533"/>
      <c r="C10" s="1533"/>
      <c r="D10" s="1533"/>
      <c r="E10" s="1533"/>
      <c r="F10" s="1533"/>
      <c r="G10" s="1533"/>
      <c r="H10" s="1533"/>
      <c r="I10" s="1533"/>
      <c r="J10" s="1533"/>
      <c r="K10" s="1122"/>
      <c r="L10" s="935"/>
      <c r="M10" s="264"/>
    </row>
    <row r="11" spans="1:13" ht="30">
      <c r="A11" s="1533"/>
      <c r="B11" s="1533"/>
      <c r="C11" s="1533"/>
      <c r="D11" s="1533"/>
      <c r="E11" s="1533"/>
      <c r="F11" s="1533"/>
      <c r="G11" s="1533"/>
      <c r="H11" s="1533"/>
      <c r="I11" s="1533"/>
      <c r="J11" s="1533"/>
      <c r="K11" s="1122"/>
      <c r="L11" s="521"/>
      <c r="M11" s="521"/>
    </row>
    <row r="12" spans="1:13" ht="20.25" customHeight="1">
      <c r="A12" s="1533"/>
      <c r="B12" s="1533"/>
      <c r="C12" s="1533"/>
      <c r="D12" s="1533"/>
      <c r="E12" s="1533"/>
      <c r="F12" s="1533"/>
      <c r="G12" s="1533"/>
      <c r="H12" s="1533"/>
      <c r="I12" s="1533"/>
      <c r="J12" s="1533"/>
      <c r="M12" s="519"/>
    </row>
    <row r="13" spans="1:13" ht="20.25" customHeight="1">
      <c r="A13" s="1533"/>
      <c r="B13" s="1533"/>
      <c r="C13" s="1533"/>
      <c r="D13" s="1533"/>
      <c r="E13" s="1533"/>
      <c r="F13" s="1533"/>
      <c r="G13" s="1533"/>
      <c r="H13" s="1533"/>
      <c r="I13" s="1533"/>
      <c r="J13" s="1533"/>
      <c r="M13" s="519"/>
    </row>
    <row r="14" spans="1:13">
      <c r="A14" s="1533"/>
      <c r="B14" s="1533"/>
      <c r="C14" s="1533"/>
      <c r="D14" s="1533"/>
      <c r="E14" s="1533"/>
      <c r="F14" s="1533"/>
      <c r="G14" s="1533"/>
      <c r="H14" s="1533"/>
      <c r="I14" s="1533"/>
      <c r="J14" s="1533"/>
      <c r="M14" s="517"/>
    </row>
    <row r="15" spans="1:13" ht="30">
      <c r="A15" s="1533"/>
      <c r="B15" s="1533"/>
      <c r="C15" s="1533"/>
      <c r="D15" s="1533"/>
      <c r="E15" s="1533"/>
      <c r="F15" s="1533"/>
      <c r="G15" s="1533"/>
      <c r="H15" s="1533"/>
      <c r="I15" s="1533"/>
      <c r="J15" s="1533"/>
      <c r="K15" s="1122"/>
      <c r="L15" s="935"/>
    </row>
    <row r="16" spans="1:13" ht="30">
      <c r="A16" s="1533"/>
      <c r="B16" s="1533"/>
      <c r="C16" s="1533"/>
      <c r="D16" s="1533"/>
      <c r="E16" s="1533"/>
      <c r="F16" s="1533"/>
      <c r="G16" s="1533"/>
      <c r="H16" s="1533"/>
      <c r="I16" s="1533"/>
      <c r="J16" s="1533"/>
      <c r="K16" s="1122"/>
      <c r="L16" s="935"/>
    </row>
    <row r="17" spans="1:15" ht="30">
      <c r="A17" s="1533"/>
      <c r="B17" s="1533"/>
      <c r="C17" s="1533"/>
      <c r="D17" s="1533"/>
      <c r="E17" s="1533"/>
      <c r="F17" s="1533"/>
      <c r="G17" s="1533"/>
      <c r="H17" s="1533"/>
      <c r="I17" s="1533"/>
      <c r="J17" s="1533"/>
      <c r="K17" s="1122"/>
      <c r="L17" s="935"/>
    </row>
    <row r="18" spans="1:15" ht="30">
      <c r="A18" s="1533"/>
      <c r="B18" s="1533"/>
      <c r="C18" s="1533"/>
      <c r="D18" s="1533"/>
      <c r="E18" s="1533"/>
      <c r="F18" s="1533"/>
      <c r="G18" s="1533"/>
      <c r="H18" s="1533"/>
      <c r="I18" s="1533"/>
      <c r="J18" s="1533"/>
      <c r="K18" s="1122"/>
      <c r="L18" s="935"/>
    </row>
    <row r="19" spans="1:15" ht="30">
      <c r="A19" s="1533"/>
      <c r="B19" s="1533"/>
      <c r="C19" s="1533"/>
      <c r="D19" s="1533"/>
      <c r="E19" s="1533"/>
      <c r="F19" s="1533"/>
      <c r="G19" s="1533"/>
      <c r="H19" s="1533"/>
      <c r="I19" s="1533"/>
      <c r="J19" s="1533"/>
      <c r="K19" s="1122"/>
      <c r="L19" s="935"/>
      <c r="M19" s="519"/>
    </row>
    <row r="20" spans="1:15" ht="30">
      <c r="A20" s="1533"/>
      <c r="B20" s="1533"/>
      <c r="C20" s="1533"/>
      <c r="D20" s="1533"/>
      <c r="E20" s="1533"/>
      <c r="F20" s="1533"/>
      <c r="G20" s="1533"/>
      <c r="H20" s="1533"/>
      <c r="I20" s="1533"/>
      <c r="J20" s="1533"/>
      <c r="K20" s="1122"/>
      <c r="L20" s="935"/>
      <c r="M20" s="522"/>
      <c r="N20" s="523"/>
    </row>
    <row r="21" spans="1:15" ht="30">
      <c r="A21" s="1533"/>
      <c r="B21" s="1533"/>
      <c r="C21" s="1533"/>
      <c r="D21" s="1533"/>
      <c r="E21" s="1533"/>
      <c r="F21" s="1533"/>
      <c r="G21" s="1533"/>
      <c r="H21" s="1533"/>
      <c r="I21" s="1533"/>
      <c r="J21" s="1533"/>
      <c r="K21" s="1122"/>
      <c r="L21" s="935"/>
      <c r="M21" s="522"/>
      <c r="N21" s="523"/>
    </row>
    <row r="22" spans="1:15">
      <c r="A22" s="1533"/>
      <c r="B22" s="1533"/>
      <c r="C22" s="1533"/>
      <c r="D22" s="1533"/>
      <c r="E22" s="1533"/>
      <c r="F22" s="1533"/>
      <c r="G22" s="1533"/>
      <c r="H22" s="1533"/>
      <c r="I22" s="1533"/>
      <c r="J22" s="1533"/>
    </row>
    <row r="23" spans="1:15">
      <c r="A23" s="1533"/>
      <c r="B23" s="1533"/>
      <c r="C23" s="1533"/>
      <c r="D23" s="1533"/>
      <c r="E23" s="1533"/>
      <c r="F23" s="1533"/>
      <c r="G23" s="1533"/>
      <c r="H23" s="1533"/>
      <c r="I23" s="1533"/>
      <c r="J23" s="1533"/>
    </row>
    <row r="24" spans="1:15">
      <c r="A24" s="1533"/>
      <c r="B24" s="1533"/>
      <c r="C24" s="1533"/>
      <c r="D24" s="1533"/>
      <c r="E24" s="1533"/>
      <c r="F24" s="1533"/>
      <c r="G24" s="1533"/>
      <c r="H24" s="1533"/>
      <c r="I24" s="1533"/>
      <c r="J24" s="1533"/>
    </row>
    <row r="25" spans="1:15">
      <c r="A25" s="1533"/>
      <c r="B25" s="1533"/>
      <c r="C25" s="1533"/>
      <c r="D25" s="1533"/>
      <c r="E25" s="1533"/>
      <c r="F25" s="1533"/>
      <c r="G25" s="1533"/>
      <c r="H25" s="1533"/>
      <c r="I25" s="1533"/>
      <c r="J25" s="1533"/>
    </row>
    <row r="26" spans="1:15">
      <c r="A26" s="1533"/>
      <c r="B26" s="1533"/>
      <c r="C26" s="1533"/>
      <c r="D26" s="1533"/>
      <c r="E26" s="1533"/>
      <c r="F26" s="1533"/>
      <c r="G26" s="1533"/>
      <c r="H26" s="1533"/>
      <c r="I26" s="1533"/>
      <c r="J26" s="1533"/>
    </row>
    <row r="27" spans="1:15">
      <c r="A27" s="1533"/>
      <c r="B27" s="1533"/>
      <c r="C27" s="1533"/>
      <c r="D27" s="1533"/>
      <c r="E27" s="1533"/>
      <c r="F27" s="1533"/>
      <c r="G27" s="1533"/>
      <c r="H27" s="1533"/>
      <c r="I27" s="1533"/>
      <c r="J27" s="1533"/>
    </row>
    <row r="28" spans="1:15">
      <c r="A28" s="1533"/>
      <c r="B28" s="1533"/>
      <c r="C28" s="1533"/>
      <c r="D28" s="1533"/>
      <c r="E28" s="1533"/>
      <c r="F28" s="1533"/>
      <c r="G28" s="1533"/>
      <c r="H28" s="1533"/>
      <c r="I28" s="1533"/>
      <c r="J28" s="1533"/>
      <c r="K28" s="1188"/>
    </row>
    <row r="29" spans="1:15">
      <c r="A29" s="1533"/>
      <c r="B29" s="1533"/>
      <c r="C29" s="1533"/>
      <c r="D29" s="1533"/>
      <c r="E29" s="1533"/>
      <c r="F29" s="1533"/>
      <c r="G29" s="1533"/>
      <c r="H29" s="1533"/>
      <c r="I29" s="1533"/>
      <c r="J29" s="1533"/>
      <c r="K29" s="1188"/>
    </row>
    <row r="30" spans="1:15">
      <c r="A30" s="1533"/>
      <c r="B30" s="1533"/>
      <c r="C30" s="1533"/>
      <c r="D30" s="1533"/>
      <c r="E30" s="1533"/>
      <c r="F30" s="1533"/>
      <c r="G30" s="1533"/>
      <c r="H30" s="1533"/>
      <c r="I30" s="1533"/>
      <c r="J30" s="1533"/>
      <c r="K30" s="284"/>
      <c r="N30" s="515"/>
      <c r="O30" s="515"/>
    </row>
    <row r="31" spans="1:15">
      <c r="A31" s="1533"/>
      <c r="B31" s="1533"/>
      <c r="C31" s="1533"/>
      <c r="D31" s="1533"/>
      <c r="E31" s="1533"/>
      <c r="F31" s="1533"/>
      <c r="G31" s="1533"/>
      <c r="H31" s="1533"/>
      <c r="I31" s="1533"/>
      <c r="J31" s="1533"/>
      <c r="M31" s="1123"/>
      <c r="N31" s="521"/>
    </row>
    <row r="32" spans="1:15">
      <c r="A32" s="1533"/>
      <c r="B32" s="1533"/>
      <c r="C32" s="1533"/>
      <c r="D32" s="1533"/>
      <c r="E32" s="1533"/>
      <c r="F32" s="1533"/>
      <c r="G32" s="1533"/>
      <c r="H32" s="1533"/>
      <c r="I32" s="1533"/>
      <c r="J32" s="1533"/>
      <c r="K32" s="386"/>
      <c r="M32" s="1123"/>
      <c r="N32" s="521"/>
    </row>
    <row r="33" spans="1:14" ht="30">
      <c r="A33" s="1533"/>
      <c r="B33" s="1533"/>
      <c r="C33" s="1533"/>
      <c r="D33" s="1533"/>
      <c r="E33" s="1533"/>
      <c r="F33" s="1533"/>
      <c r="G33" s="1533"/>
      <c r="H33" s="1533"/>
      <c r="I33" s="1533"/>
      <c r="J33" s="1533"/>
      <c r="M33" s="1122"/>
      <c r="N33" s="521"/>
    </row>
    <row r="34" spans="1:14">
      <c r="A34" s="1533"/>
      <c r="B34" s="1533"/>
      <c r="C34" s="1533"/>
      <c r="D34" s="1533"/>
      <c r="E34" s="1533"/>
      <c r="F34" s="1533"/>
      <c r="G34" s="1533"/>
      <c r="H34" s="1533"/>
      <c r="I34" s="1533"/>
      <c r="J34" s="1533"/>
    </row>
    <row r="35" spans="1:14">
      <c r="A35" s="1533"/>
      <c r="B35" s="1533"/>
      <c r="C35" s="1533"/>
      <c r="D35" s="1533"/>
      <c r="E35" s="1533"/>
      <c r="F35" s="1533"/>
      <c r="G35" s="1533"/>
      <c r="H35" s="1533"/>
      <c r="I35" s="1533"/>
      <c r="J35" s="1533"/>
      <c r="M35" s="519"/>
    </row>
    <row r="36" spans="1:14">
      <c r="A36" s="1533"/>
      <c r="B36" s="1533"/>
      <c r="C36" s="1533"/>
      <c r="D36" s="1533"/>
      <c r="E36" s="1533"/>
      <c r="F36" s="1533"/>
      <c r="G36" s="1533"/>
      <c r="H36" s="1533"/>
      <c r="I36" s="1533"/>
      <c r="J36" s="1533"/>
      <c r="M36" s="519"/>
    </row>
    <row r="37" spans="1:14">
      <c r="A37" s="1533"/>
      <c r="B37" s="1533"/>
      <c r="C37" s="1533"/>
      <c r="D37" s="1533"/>
      <c r="E37" s="1533"/>
      <c r="F37" s="1533"/>
      <c r="G37" s="1533"/>
      <c r="H37" s="1533"/>
      <c r="I37" s="1533"/>
      <c r="J37" s="1533"/>
      <c r="M37" s="519"/>
    </row>
    <row r="38" spans="1:14">
      <c r="A38" s="1533"/>
      <c r="B38" s="1533"/>
      <c r="C38" s="1533"/>
      <c r="D38" s="1533"/>
      <c r="E38" s="1533"/>
      <c r="F38" s="1533"/>
      <c r="G38" s="1533"/>
      <c r="H38" s="1533"/>
      <c r="I38" s="1533"/>
      <c r="J38" s="1533"/>
      <c r="M38" s="519"/>
    </row>
    <row r="39" spans="1:14">
      <c r="A39" s="1533"/>
      <c r="B39" s="1533"/>
      <c r="C39" s="1533"/>
      <c r="D39" s="1533"/>
      <c r="E39" s="1533"/>
      <c r="F39" s="1533"/>
      <c r="G39" s="1533"/>
      <c r="H39" s="1533"/>
      <c r="I39" s="1533"/>
      <c r="J39" s="1533"/>
    </row>
    <row r="40" spans="1:14">
      <c r="A40" s="1533"/>
      <c r="B40" s="1533"/>
      <c r="C40" s="1533"/>
      <c r="D40" s="1533"/>
      <c r="E40" s="1533"/>
      <c r="F40" s="1533"/>
      <c r="G40" s="1533"/>
      <c r="H40" s="1533"/>
      <c r="I40" s="1533"/>
      <c r="J40" s="1533"/>
    </row>
    <row r="41" spans="1:14">
      <c r="A41" s="1533"/>
      <c r="B41" s="1533"/>
      <c r="C41" s="1533"/>
      <c r="D41" s="1533"/>
      <c r="E41" s="1533"/>
      <c r="F41" s="1533"/>
      <c r="G41" s="1533"/>
      <c r="H41" s="1533"/>
      <c r="I41" s="1533"/>
      <c r="J41" s="1533"/>
    </row>
  </sheetData>
  <mergeCells count="1">
    <mergeCell ref="A6:J41"/>
  </mergeCells>
  <pageMargins left="0.70866141732283472" right="0.70866141732283472" top="0.74803149606299213" bottom="0.74803149606299213" header="0.31496062992125984" footer="0.31496062992125984"/>
  <pageSetup paperSize="119" scale="52"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Hoja117">
    <tabColor rgb="FF66FF33"/>
    <pageSetUpPr fitToPage="1"/>
  </sheetPr>
  <dimension ref="A1:K37"/>
  <sheetViews>
    <sheetView showGridLines="0" view="pageBreakPreview" zoomScale="55" zoomScaleNormal="100" zoomScaleSheetLayoutView="55" workbookViewId="0">
      <selection activeCell="I20" sqref="I20"/>
    </sheetView>
  </sheetViews>
  <sheetFormatPr defaultColWidth="11.42578125" defaultRowHeight="14.25"/>
  <cols>
    <col min="1" max="1" width="21.28515625" style="254" customWidth="1"/>
    <col min="2" max="2" width="20" style="267" customWidth="1"/>
    <col min="3" max="3" width="23.85546875" style="267" customWidth="1"/>
    <col min="4" max="4" width="18.5703125" style="267" customWidth="1"/>
    <col min="5" max="5" width="22" style="267" customWidth="1"/>
    <col min="6" max="6" width="27.140625" style="267" customWidth="1"/>
    <col min="7" max="7" width="18.28515625" style="254" customWidth="1"/>
    <col min="8" max="9" width="23.42578125" style="254" customWidth="1"/>
    <col min="10" max="10" width="19.5703125" style="254" customWidth="1"/>
    <col min="11" max="11" width="3.7109375" style="254" customWidth="1"/>
    <col min="12" max="16384" width="11.42578125" style="254"/>
  </cols>
  <sheetData>
    <row r="1" spans="1:11" s="431" customFormat="1" ht="74.25" customHeight="1">
      <c r="A1" s="1534" t="s">
        <v>706</v>
      </c>
      <c r="B1" s="1535"/>
      <c r="C1" s="1535"/>
      <c r="D1" s="1535"/>
      <c r="E1" s="1535"/>
      <c r="F1" s="1535"/>
      <c r="G1" s="1535"/>
      <c r="H1" s="1535"/>
      <c r="I1" s="1535"/>
      <c r="J1" s="1536"/>
    </row>
    <row r="2" spans="1:11" s="431" customFormat="1" ht="30" customHeight="1">
      <c r="A2" s="1537" t="str">
        <f>+'Resumen '!O2</f>
        <v>Período:  Diciembre 2007 - Febrero 2025</v>
      </c>
      <c r="B2" s="1538"/>
      <c r="C2" s="1538"/>
      <c r="D2" s="1538"/>
      <c r="E2" s="1538"/>
      <c r="F2" s="1538"/>
      <c r="G2" s="1538"/>
      <c r="H2" s="1538"/>
      <c r="I2" s="1538"/>
      <c r="J2" s="1539"/>
    </row>
    <row r="3" spans="1:11" ht="9.75" customHeight="1">
      <c r="A3" s="339"/>
      <c r="B3" s="339"/>
      <c r="C3" s="339"/>
      <c r="D3" s="339"/>
      <c r="E3" s="339"/>
      <c r="F3" s="339"/>
      <c r="G3" s="339"/>
      <c r="H3" s="339"/>
      <c r="I3" s="339"/>
      <c r="J3" s="339"/>
    </row>
    <row r="4" spans="1:11" ht="44.25" customHeight="1">
      <c r="A4" s="524" t="s">
        <v>180</v>
      </c>
      <c r="B4" s="525" t="s">
        <v>707</v>
      </c>
      <c r="C4" s="525" t="s">
        <v>708</v>
      </c>
      <c r="D4" s="526" t="s">
        <v>709</v>
      </c>
      <c r="E4" s="525" t="s">
        <v>710</v>
      </c>
      <c r="F4" s="527" t="s">
        <v>711</v>
      </c>
    </row>
    <row r="5" spans="1:11" ht="17.25" customHeight="1">
      <c r="A5" s="528">
        <v>2007</v>
      </c>
      <c r="B5" s="1193">
        <v>8459</v>
      </c>
      <c r="C5" s="1193">
        <v>85</v>
      </c>
      <c r="D5" s="1194">
        <f>+C5+B5</f>
        <v>8544</v>
      </c>
      <c r="E5" s="1001">
        <f t="shared" ref="E5:E15" si="0">B5/D5</f>
        <v>0.99005149812734083</v>
      </c>
      <c r="F5" s="1002">
        <f>C5/D5</f>
        <v>9.948501872659176E-3</v>
      </c>
    </row>
    <row r="6" spans="1:11" ht="17.25" customHeight="1">
      <c r="A6" s="529">
        <v>2008</v>
      </c>
      <c r="B6" s="1193">
        <v>10873</v>
      </c>
      <c r="C6" s="1193">
        <v>104</v>
      </c>
      <c r="D6" s="1194">
        <f t="shared" ref="D6:D23" si="1">+C6+B6</f>
        <v>10977</v>
      </c>
      <c r="E6" s="1001">
        <f t="shared" si="0"/>
        <v>0.99052564452947067</v>
      </c>
      <c r="F6" s="1002">
        <f>C6/D6</f>
        <v>9.4743554705292877E-3</v>
      </c>
    </row>
    <row r="7" spans="1:11" ht="17.25" customHeight="1">
      <c r="A7" s="528">
        <v>2009</v>
      </c>
      <c r="B7" s="1193">
        <v>14386</v>
      </c>
      <c r="C7" s="1193">
        <v>297</v>
      </c>
      <c r="D7" s="1194">
        <f t="shared" si="1"/>
        <v>14683</v>
      </c>
      <c r="E7" s="1001">
        <f t="shared" si="0"/>
        <v>0.97977252605053466</v>
      </c>
      <c r="F7" s="1002">
        <f>C7/D7</f>
        <v>2.0227473949465367E-2</v>
      </c>
    </row>
    <row r="8" spans="1:11" ht="17.25" customHeight="1">
      <c r="A8" s="529">
        <v>2010</v>
      </c>
      <c r="B8" s="1193">
        <v>17051</v>
      </c>
      <c r="C8" s="1193">
        <v>405</v>
      </c>
      <c r="D8" s="1194">
        <f t="shared" si="1"/>
        <v>17456</v>
      </c>
      <c r="E8" s="1001">
        <f t="shared" si="0"/>
        <v>0.97679880843263056</v>
      </c>
      <c r="F8" s="1002">
        <f>C8/D8</f>
        <v>2.3201191567369387E-2</v>
      </c>
    </row>
    <row r="9" spans="1:11" ht="17.25" customHeight="1">
      <c r="A9" s="529">
        <v>2011</v>
      </c>
      <c r="B9" s="1193">
        <v>22120</v>
      </c>
      <c r="C9" s="1193">
        <v>477</v>
      </c>
      <c r="D9" s="1194">
        <f t="shared" si="1"/>
        <v>22597</v>
      </c>
      <c r="E9" s="1001">
        <f t="shared" si="0"/>
        <v>0.97889100323051736</v>
      </c>
      <c r="F9" s="1002">
        <f>C9/D9</f>
        <v>2.1108996769482673E-2</v>
      </c>
    </row>
    <row r="10" spans="1:11" ht="17.25" customHeight="1">
      <c r="A10" s="529" t="s">
        <v>238</v>
      </c>
      <c r="B10" s="1193">
        <v>26233</v>
      </c>
      <c r="C10" s="1193">
        <v>455</v>
      </c>
      <c r="D10" s="1194">
        <f t="shared" si="1"/>
        <v>26688</v>
      </c>
      <c r="E10" s="1001">
        <f t="shared" si="0"/>
        <v>0.982951139088729</v>
      </c>
      <c r="F10" s="1002">
        <f t="shared" ref="F10:F15" si="2">C10/D10</f>
        <v>1.7048860911270985E-2</v>
      </c>
    </row>
    <row r="11" spans="1:11" ht="17.25" customHeight="1">
      <c r="A11" s="529" t="s">
        <v>239</v>
      </c>
      <c r="B11" s="1193">
        <v>28246</v>
      </c>
      <c r="C11" s="1193">
        <v>389</v>
      </c>
      <c r="D11" s="1194">
        <f t="shared" si="1"/>
        <v>28635</v>
      </c>
      <c r="E11" s="1001">
        <f t="shared" si="0"/>
        <v>0.98641522612187882</v>
      </c>
      <c r="F11" s="1002">
        <f t="shared" si="2"/>
        <v>1.358477387812118E-2</v>
      </c>
    </row>
    <row r="12" spans="1:11" ht="17.25" customHeight="1">
      <c r="A12" s="529" t="s">
        <v>240</v>
      </c>
      <c r="B12" s="1193">
        <v>30630</v>
      </c>
      <c r="C12" s="1193">
        <v>402</v>
      </c>
      <c r="D12" s="1194">
        <f t="shared" si="1"/>
        <v>31032</v>
      </c>
      <c r="E12" s="1001">
        <f t="shared" si="0"/>
        <v>0.98704563031709203</v>
      </c>
      <c r="F12" s="1002">
        <f t="shared" si="2"/>
        <v>1.2954369682907967E-2</v>
      </c>
    </row>
    <row r="13" spans="1:11" ht="17.25" customHeight="1">
      <c r="A13" s="530" t="s">
        <v>241</v>
      </c>
      <c r="B13" s="1195">
        <v>34087</v>
      </c>
      <c r="C13" s="1195">
        <v>462</v>
      </c>
      <c r="D13" s="1194">
        <f t="shared" si="1"/>
        <v>34549</v>
      </c>
      <c r="E13" s="1001">
        <f t="shared" si="0"/>
        <v>0.98662768821094682</v>
      </c>
      <c r="F13" s="1002">
        <f t="shared" si="2"/>
        <v>1.3372311789053229E-2</v>
      </c>
    </row>
    <row r="14" spans="1:11" ht="17.25" customHeight="1">
      <c r="A14" s="530" t="s">
        <v>242</v>
      </c>
      <c r="B14" s="1195">
        <v>38382</v>
      </c>
      <c r="C14" s="1195">
        <v>474</v>
      </c>
      <c r="D14" s="1194">
        <f t="shared" si="1"/>
        <v>38856</v>
      </c>
      <c r="E14" s="1001">
        <f t="shared" si="0"/>
        <v>0.98780111179740582</v>
      </c>
      <c r="F14" s="1002">
        <f t="shared" si="2"/>
        <v>1.2198888202594195E-2</v>
      </c>
      <c r="K14" s="288"/>
    </row>
    <row r="15" spans="1:11" ht="17.25" customHeight="1">
      <c r="A15" s="530" t="s">
        <v>243</v>
      </c>
      <c r="B15" s="1195">
        <v>41026</v>
      </c>
      <c r="C15" s="1195">
        <v>463</v>
      </c>
      <c r="D15" s="1194">
        <f t="shared" si="1"/>
        <v>41489</v>
      </c>
      <c r="E15" s="1001">
        <f t="shared" si="0"/>
        <v>0.98884041553182767</v>
      </c>
      <c r="F15" s="1002">
        <f t="shared" si="2"/>
        <v>1.1159584468172286E-2</v>
      </c>
    </row>
    <row r="16" spans="1:11" s="296" customFormat="1" ht="17.25" customHeight="1">
      <c r="A16" s="530" t="s">
        <v>244</v>
      </c>
      <c r="B16" s="1195">
        <v>44827</v>
      </c>
      <c r="C16" s="1195">
        <v>643</v>
      </c>
      <c r="D16" s="1194">
        <f t="shared" si="1"/>
        <v>45470</v>
      </c>
      <c r="E16" s="1001">
        <f>B16/D16</f>
        <v>0.98585880800527825</v>
      </c>
      <c r="F16" s="1002">
        <f>C16/D16</f>
        <v>1.4141191994721795E-2</v>
      </c>
      <c r="G16" s="340"/>
    </row>
    <row r="17" spans="1:11" ht="18">
      <c r="A17" s="530" t="s">
        <v>245</v>
      </c>
      <c r="B17" s="1195">
        <v>48395</v>
      </c>
      <c r="C17" s="1195">
        <v>753</v>
      </c>
      <c r="D17" s="1194">
        <f t="shared" si="1"/>
        <v>49148</v>
      </c>
      <c r="E17" s="1001">
        <f>B17/D17</f>
        <v>0.98467892894929598</v>
      </c>
      <c r="F17" s="1002">
        <f>C17/D17</f>
        <v>1.5321071050703997E-2</v>
      </c>
      <c r="G17" s="340"/>
      <c r="H17" s="296"/>
      <c r="I17" s="296"/>
      <c r="K17" s="288"/>
    </row>
    <row r="18" spans="1:11" ht="18">
      <c r="A18" s="531">
        <v>2020</v>
      </c>
      <c r="B18" s="1195">
        <v>31890</v>
      </c>
      <c r="C18" s="1195">
        <v>8255</v>
      </c>
      <c r="D18" s="1194">
        <f t="shared" si="1"/>
        <v>40145</v>
      </c>
      <c r="E18" s="1001">
        <f>B18/D18</f>
        <v>0.79437040727363306</v>
      </c>
      <c r="F18" s="1002">
        <f>C18/D18</f>
        <v>0.20562959272636691</v>
      </c>
      <c r="G18" s="340"/>
      <c r="H18" s="296"/>
      <c r="I18" s="296"/>
      <c r="K18" s="288"/>
    </row>
    <row r="19" spans="1:11" ht="18">
      <c r="A19" s="531">
        <v>2021</v>
      </c>
      <c r="B19" s="1195">
        <v>38603</v>
      </c>
      <c r="C19" s="1195">
        <v>8847</v>
      </c>
      <c r="D19" s="1194">
        <f t="shared" si="1"/>
        <v>47450</v>
      </c>
      <c r="E19" s="1001">
        <f>B19/D19</f>
        <v>0.8135511064278188</v>
      </c>
      <c r="F19" s="1002">
        <f>C19/D19</f>
        <v>0.18644889357218125</v>
      </c>
      <c r="G19" s="340"/>
      <c r="K19" s="288"/>
    </row>
    <row r="20" spans="1:11" ht="18">
      <c r="A20" s="531">
        <v>2022</v>
      </c>
      <c r="B20" s="1195">
        <v>44773</v>
      </c>
      <c r="C20" s="1195">
        <v>4822</v>
      </c>
      <c r="D20" s="1194">
        <f t="shared" si="1"/>
        <v>49595</v>
      </c>
      <c r="E20" s="1001">
        <v>0.90277245690089725</v>
      </c>
      <c r="F20" s="1002">
        <v>9.7227543099102726E-2</v>
      </c>
      <c r="G20" s="340"/>
      <c r="K20" s="288"/>
    </row>
    <row r="21" spans="1:11" ht="18">
      <c r="A21" s="1246">
        <v>2023</v>
      </c>
      <c r="B21" s="1196">
        <v>46191</v>
      </c>
      <c r="C21" s="1196">
        <v>606</v>
      </c>
      <c r="D21" s="1194">
        <f>+C21+B21</f>
        <v>46797</v>
      </c>
      <c r="E21" s="1001">
        <f>B21/D21</f>
        <v>0.98705045195204821</v>
      </c>
      <c r="F21" s="1002">
        <f>C21/D21</f>
        <v>1.2949548047951792E-2</v>
      </c>
      <c r="G21" s="340"/>
      <c r="K21" s="288"/>
    </row>
    <row r="22" spans="1:11" ht="18">
      <c r="A22" s="1246">
        <v>2024</v>
      </c>
      <c r="B22" s="1196">
        <v>49692</v>
      </c>
      <c r="C22" s="1196">
        <v>540</v>
      </c>
      <c r="D22" s="1194">
        <f>+C22+B22</f>
        <v>50232</v>
      </c>
      <c r="E22" s="1001">
        <f>B22/D22</f>
        <v>0.98924988055422836</v>
      </c>
      <c r="F22" s="1002">
        <f>C22/D22</f>
        <v>1.075011944577162E-2</v>
      </c>
      <c r="G22" s="340"/>
      <c r="K22" s="288"/>
    </row>
    <row r="23" spans="1:11" ht="18">
      <c r="A23" s="1247" t="str">
        <f>+'Resumen '!O6</f>
        <v>Feb.2025</v>
      </c>
      <c r="B23" s="1196">
        <f>+'Resumen '!B7</f>
        <v>7955</v>
      </c>
      <c r="C23" s="1196">
        <f>+'Resumen '!C7</f>
        <v>59</v>
      </c>
      <c r="D23" s="1194">
        <f t="shared" si="1"/>
        <v>8014</v>
      </c>
      <c r="E23" s="1001">
        <f>B23/D23</f>
        <v>0.9926378837035188</v>
      </c>
      <c r="F23" s="1002">
        <f>C23/D23</f>
        <v>7.3621162964811583E-3</v>
      </c>
      <c r="K23" s="288"/>
    </row>
    <row r="24" spans="1:11" ht="18">
      <c r="A24" s="469" t="s">
        <v>225</v>
      </c>
      <c r="B24" s="1197">
        <f>SUM(B5:B23)</f>
        <v>583819</v>
      </c>
      <c r="C24" s="1197">
        <f>SUM(C5:C23)</f>
        <v>28538</v>
      </c>
      <c r="D24" s="1197">
        <f>SUM(D5:D23)</f>
        <v>612357</v>
      </c>
      <c r="E24" s="532">
        <f>AVERAGE(E5:E23)</f>
        <v>0.96241529553711025</v>
      </c>
      <c r="F24" s="533">
        <f>AVERAGE(F5:F23)</f>
        <v>3.7584704462889841E-2</v>
      </c>
      <c r="K24" s="288"/>
    </row>
    <row r="25" spans="1:11" ht="18">
      <c r="A25" s="785" t="s">
        <v>712</v>
      </c>
      <c r="B25" s="786"/>
      <c r="C25" s="786"/>
      <c r="D25" s="787"/>
      <c r="E25" s="788"/>
      <c r="F25" s="788"/>
      <c r="K25" s="288"/>
    </row>
    <row r="26" spans="1:11">
      <c r="K26" s="288"/>
    </row>
    <row r="27" spans="1:11">
      <c r="K27" s="288"/>
    </row>
    <row r="28" spans="1:11">
      <c r="K28" s="288"/>
    </row>
    <row r="29" spans="1:11">
      <c r="K29" s="288"/>
    </row>
    <row r="30" spans="1:11">
      <c r="K30" s="288"/>
    </row>
    <row r="31" spans="1:11">
      <c r="K31" s="288"/>
    </row>
    <row r="32" spans="1:11">
      <c r="K32" s="288"/>
    </row>
    <row r="33" spans="11:11">
      <c r="K33" s="288"/>
    </row>
    <row r="34" spans="11:11">
      <c r="K34" s="288"/>
    </row>
    <row r="35" spans="11:11">
      <c r="K35" s="288"/>
    </row>
    <row r="36" spans="11:11">
      <c r="K36" s="288"/>
    </row>
    <row r="37" spans="11:11">
      <c r="K37" s="288"/>
    </row>
  </sheetData>
  <mergeCells count="2">
    <mergeCell ref="A1:J1"/>
    <mergeCell ref="A2:J2"/>
  </mergeCells>
  <pageMargins left="0.70866141732283472" right="0.70866141732283472" top="0.74803149606299213" bottom="0.74803149606299213" header="0.31496062992125984" footer="0.31496062992125984"/>
  <pageSetup paperSize="119" scale="50" orientation="landscape" r:id="rId1"/>
  <drawing r:id="rId2"/>
  <tableParts count="1">
    <tablePart r:id="rId3"/>
  </tableParts>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Hoja118">
    <tabColor rgb="FF66FF33"/>
    <pageSetUpPr fitToPage="1"/>
  </sheetPr>
  <dimension ref="A1:S52"/>
  <sheetViews>
    <sheetView showGridLines="0" view="pageBreakPreview" zoomScale="70" zoomScaleNormal="100" zoomScaleSheetLayoutView="70" workbookViewId="0">
      <selection activeCell="M19" sqref="M19"/>
    </sheetView>
  </sheetViews>
  <sheetFormatPr defaultColWidth="11.42578125" defaultRowHeight="18"/>
  <cols>
    <col min="1" max="1" width="19.42578125" style="254" customWidth="1"/>
    <col min="2" max="2" width="13.85546875" style="254" bestFit="1" customWidth="1"/>
    <col min="3" max="3" width="12.85546875" style="254" bestFit="1" customWidth="1"/>
    <col min="4" max="4" width="13.7109375" style="254" bestFit="1" customWidth="1"/>
    <col min="5" max="5" width="14.42578125" style="254" bestFit="1" customWidth="1"/>
    <col min="6" max="6" width="14.7109375" style="254" bestFit="1" customWidth="1"/>
    <col min="7" max="7" width="13.85546875" style="254" bestFit="1" customWidth="1"/>
    <col min="8" max="8" width="14.7109375" style="254" bestFit="1" customWidth="1"/>
    <col min="9" max="9" width="15.42578125" style="254" bestFit="1" customWidth="1"/>
    <col min="10" max="10" width="18.5703125" style="259" bestFit="1" customWidth="1"/>
    <col min="11" max="11" width="16.5703125" style="254" bestFit="1" customWidth="1"/>
    <col min="12" max="12" width="12.85546875" style="254" customWidth="1"/>
    <col min="13" max="13" width="13.42578125" style="254" customWidth="1"/>
    <col min="14" max="14" width="14.140625" style="254" customWidth="1"/>
    <col min="15" max="15" width="14.28515625" style="254" customWidth="1"/>
    <col min="16" max="16" width="13.7109375" style="254" customWidth="1"/>
    <col min="17" max="17" width="14.28515625" style="254" customWidth="1"/>
    <col min="18" max="18" width="14.85546875" style="254" customWidth="1"/>
    <col min="19" max="19" width="6.7109375" style="254" customWidth="1"/>
    <col min="20" max="16384" width="11.42578125" style="254"/>
  </cols>
  <sheetData>
    <row r="1" spans="1:19" s="431" customFormat="1" ht="81.75" customHeight="1">
      <c r="A1" s="1540" t="s">
        <v>713</v>
      </c>
      <c r="B1" s="1540"/>
      <c r="C1" s="1540"/>
      <c r="D1" s="1540"/>
      <c r="E1" s="1540"/>
      <c r="F1" s="1540"/>
      <c r="G1" s="1540"/>
      <c r="H1" s="1540"/>
      <c r="I1" s="1540"/>
      <c r="J1" s="1540"/>
      <c r="K1" s="1540"/>
      <c r="L1" s="1540"/>
      <c r="M1" s="1540"/>
      <c r="N1" s="1540"/>
      <c r="O1" s="1540"/>
      <c r="P1" s="1540"/>
      <c r="Q1" s="1540"/>
      <c r="R1" s="1540"/>
    </row>
    <row r="2" spans="1:19" ht="22.5" customHeight="1">
      <c r="A2" s="1540" t="str">
        <f>+'Resumen '!O2</f>
        <v>Período:  Diciembre 2007 - Febrero 2025</v>
      </c>
      <c r="B2" s="1540"/>
      <c r="C2" s="1540"/>
      <c r="D2" s="1540"/>
      <c r="E2" s="1540"/>
      <c r="F2" s="1540"/>
      <c r="G2" s="1540"/>
      <c r="H2" s="1540"/>
      <c r="I2" s="1540"/>
      <c r="J2" s="1540"/>
      <c r="K2" s="1540"/>
      <c r="L2" s="1540"/>
      <c r="M2" s="1540"/>
      <c r="N2" s="1540"/>
      <c r="O2" s="1540"/>
      <c r="P2" s="1540"/>
      <c r="Q2" s="1540"/>
      <c r="R2" s="1540"/>
    </row>
    <row r="3" spans="1:19" ht="21.75" customHeight="1">
      <c r="A3" s="1541"/>
      <c r="B3" s="1541"/>
      <c r="C3" s="1541"/>
      <c r="D3" s="1541"/>
      <c r="E3" s="1541"/>
      <c r="F3" s="1541"/>
      <c r="G3" s="1541"/>
      <c r="H3" s="1541"/>
      <c r="I3" s="1541"/>
      <c r="J3" s="1541"/>
      <c r="K3" s="1541"/>
      <c r="L3" s="1541"/>
      <c r="M3" s="1541"/>
      <c r="N3" s="1541"/>
      <c r="O3" s="1541"/>
      <c r="P3" s="1541"/>
      <c r="Q3" s="1541"/>
      <c r="R3" s="1541"/>
    </row>
    <row r="4" spans="1:19" s="420" customFormat="1" ht="31.5">
      <c r="A4" s="462" t="s">
        <v>714</v>
      </c>
      <c r="B4" s="463" t="s">
        <v>715</v>
      </c>
      <c r="C4" s="463" t="s">
        <v>716</v>
      </c>
      <c r="D4" s="463" t="s">
        <v>717</v>
      </c>
      <c r="E4" s="463" t="s">
        <v>718</v>
      </c>
      <c r="F4" s="463" t="s">
        <v>719</v>
      </c>
      <c r="G4" s="463" t="s">
        <v>720</v>
      </c>
      <c r="H4" s="463" t="s">
        <v>721</v>
      </c>
      <c r="I4" s="463" t="s">
        <v>722</v>
      </c>
      <c r="J4" s="974" t="s">
        <v>723</v>
      </c>
      <c r="K4" s="463" t="s">
        <v>724</v>
      </c>
      <c r="L4" s="463" t="s">
        <v>725</v>
      </c>
      <c r="M4" s="463" t="s">
        <v>726</v>
      </c>
      <c r="N4" s="463" t="s">
        <v>727</v>
      </c>
      <c r="O4" s="463" t="s">
        <v>728</v>
      </c>
      <c r="P4" s="463" t="s">
        <v>729</v>
      </c>
      <c r="Q4" s="463" t="s">
        <v>730</v>
      </c>
      <c r="R4" s="463" t="s">
        <v>731</v>
      </c>
      <c r="S4" s="254"/>
    </row>
    <row r="5" spans="1:19">
      <c r="A5" s="534">
        <v>2007</v>
      </c>
      <c r="B5" s="535">
        <v>5248</v>
      </c>
      <c r="C5" s="535">
        <v>259</v>
      </c>
      <c r="D5" s="535">
        <v>1131</v>
      </c>
      <c r="E5" s="535">
        <v>112</v>
      </c>
      <c r="F5" s="535">
        <v>54</v>
      </c>
      <c r="G5" s="535">
        <v>1402</v>
      </c>
      <c r="H5" s="535">
        <v>67</v>
      </c>
      <c r="I5" s="535">
        <v>271</v>
      </c>
      <c r="J5" s="975">
        <f t="shared" ref="J5:J19" si="0">SUM(B5:I5)</f>
        <v>8544</v>
      </c>
      <c r="K5" s="917">
        <f t="shared" ref="K5:K19" si="1">B5/J5</f>
        <v>0.61423220973782766</v>
      </c>
      <c r="L5" s="917">
        <f t="shared" ref="L5:L19" si="2">C5/J5</f>
        <v>3.031367041198502E-2</v>
      </c>
      <c r="M5" s="917">
        <f t="shared" ref="M5:M19" si="3">D5/J5</f>
        <v>0.13237359550561797</v>
      </c>
      <c r="N5" s="917">
        <f t="shared" ref="N5:N19" si="4">E5/J5</f>
        <v>1.3108614232209739E-2</v>
      </c>
      <c r="O5" s="917">
        <f t="shared" ref="O5:O19" si="5">F5/J5</f>
        <v>6.3202247191011234E-3</v>
      </c>
      <c r="P5" s="917">
        <f t="shared" ref="P5:P19" si="6">G5/J5</f>
        <v>0.16409176029962547</v>
      </c>
      <c r="Q5" s="917">
        <f t="shared" ref="Q5:Q19" si="7">H5/J5</f>
        <v>7.8417602996254682E-3</v>
      </c>
      <c r="R5" s="917">
        <f t="shared" ref="R5:R19" si="8">I5/J5</f>
        <v>3.1718164794007492E-2</v>
      </c>
    </row>
    <row r="6" spans="1:19" ht="17.25" customHeight="1">
      <c r="A6" s="536">
        <v>2008</v>
      </c>
      <c r="B6" s="535">
        <v>5249</v>
      </c>
      <c r="C6" s="535">
        <v>457</v>
      </c>
      <c r="D6" s="535">
        <v>2480</v>
      </c>
      <c r="E6" s="535">
        <v>167</v>
      </c>
      <c r="F6" s="535">
        <v>61</v>
      </c>
      <c r="G6" s="535">
        <v>2135</v>
      </c>
      <c r="H6" s="535">
        <v>47</v>
      </c>
      <c r="I6" s="535">
        <v>381</v>
      </c>
      <c r="J6" s="975">
        <f t="shared" si="0"/>
        <v>10977</v>
      </c>
      <c r="K6" s="917">
        <f t="shared" si="1"/>
        <v>0.47818165254623302</v>
      </c>
      <c r="L6" s="917">
        <f t="shared" si="2"/>
        <v>4.1632504327229661E-2</v>
      </c>
      <c r="M6" s="917">
        <f t="shared" si="3"/>
        <v>0.22592693814339074</v>
      </c>
      <c r="N6" s="917">
        <f t="shared" si="4"/>
        <v>1.5213628495946069E-2</v>
      </c>
      <c r="O6" s="917">
        <f t="shared" si="5"/>
        <v>5.5570738817527559E-3</v>
      </c>
      <c r="P6" s="917">
        <f t="shared" si="6"/>
        <v>0.19449758586134644</v>
      </c>
      <c r="Q6" s="917">
        <f t="shared" si="7"/>
        <v>4.2816798761045822E-3</v>
      </c>
      <c r="R6" s="917">
        <f t="shared" si="8"/>
        <v>3.4708936867996719E-2</v>
      </c>
    </row>
    <row r="7" spans="1:19">
      <c r="A7" s="534">
        <v>2009</v>
      </c>
      <c r="B7" s="535">
        <v>5951</v>
      </c>
      <c r="C7" s="535">
        <v>466</v>
      </c>
      <c r="D7" s="535">
        <v>3922</v>
      </c>
      <c r="E7" s="535">
        <v>308</v>
      </c>
      <c r="F7" s="535">
        <v>128</v>
      </c>
      <c r="G7" s="535">
        <v>2899</v>
      </c>
      <c r="H7" s="535">
        <v>159</v>
      </c>
      <c r="I7" s="535">
        <v>850</v>
      </c>
      <c r="J7" s="975">
        <f t="shared" si="0"/>
        <v>14683</v>
      </c>
      <c r="K7" s="917">
        <f t="shared" si="1"/>
        <v>0.40529864469113941</v>
      </c>
      <c r="L7" s="917">
        <f t="shared" si="2"/>
        <v>3.1737383368521423E-2</v>
      </c>
      <c r="M7" s="917">
        <f t="shared" si="3"/>
        <v>0.26711162568957297</v>
      </c>
      <c r="N7" s="917">
        <f t="shared" si="4"/>
        <v>2.0976639651297417E-2</v>
      </c>
      <c r="O7" s="917">
        <f t="shared" si="5"/>
        <v>8.7175645304093177E-3</v>
      </c>
      <c r="P7" s="917">
        <f t="shared" si="6"/>
        <v>0.19743921541919227</v>
      </c>
      <c r="Q7" s="917">
        <f t="shared" si="7"/>
        <v>1.0828849690117824E-2</v>
      </c>
      <c r="R7" s="917">
        <f t="shared" si="8"/>
        <v>5.7890076959749369E-2</v>
      </c>
    </row>
    <row r="8" spans="1:19">
      <c r="A8" s="536">
        <v>2010</v>
      </c>
      <c r="B8" s="535">
        <v>6247</v>
      </c>
      <c r="C8" s="535">
        <v>524</v>
      </c>
      <c r="D8" s="535">
        <v>4790</v>
      </c>
      <c r="E8" s="535">
        <v>428</v>
      </c>
      <c r="F8" s="535">
        <v>239</v>
      </c>
      <c r="G8" s="535">
        <v>3860</v>
      </c>
      <c r="H8" s="535">
        <v>234</v>
      </c>
      <c r="I8" s="535">
        <v>1134</v>
      </c>
      <c r="J8" s="975">
        <f t="shared" si="0"/>
        <v>17456</v>
      </c>
      <c r="K8" s="917">
        <f t="shared" si="1"/>
        <v>0.35787121906507791</v>
      </c>
      <c r="L8" s="917">
        <f t="shared" si="2"/>
        <v>3.0018331805682859E-2</v>
      </c>
      <c r="M8" s="917">
        <f t="shared" si="3"/>
        <v>0.27440421631530704</v>
      </c>
      <c r="N8" s="917">
        <f t="shared" si="4"/>
        <v>2.451879010082493E-2</v>
      </c>
      <c r="O8" s="917">
        <f t="shared" si="5"/>
        <v>1.3691567369385885E-2</v>
      </c>
      <c r="P8" s="917">
        <f t="shared" si="6"/>
        <v>0.22112740604949588</v>
      </c>
      <c r="Q8" s="917">
        <f t="shared" si="7"/>
        <v>1.3405132905591201E-2</v>
      </c>
      <c r="R8" s="917">
        <f t="shared" si="8"/>
        <v>6.4963336388634274E-2</v>
      </c>
    </row>
    <row r="9" spans="1:19" ht="18.75" customHeight="1">
      <c r="A9" s="536">
        <v>2011</v>
      </c>
      <c r="B9" s="535">
        <v>7512</v>
      </c>
      <c r="C9" s="535">
        <v>818</v>
      </c>
      <c r="D9" s="535">
        <v>6018</v>
      </c>
      <c r="E9" s="535">
        <v>681</v>
      </c>
      <c r="F9" s="535">
        <v>471</v>
      </c>
      <c r="G9" s="535">
        <v>5158</v>
      </c>
      <c r="H9" s="535">
        <v>364</v>
      </c>
      <c r="I9" s="535">
        <v>1575</v>
      </c>
      <c r="J9" s="975">
        <f t="shared" si="0"/>
        <v>22597</v>
      </c>
      <c r="K9" s="917">
        <f t="shared" si="1"/>
        <v>0.33243350887285922</v>
      </c>
      <c r="L9" s="917">
        <f t="shared" si="2"/>
        <v>3.6199495508253306E-2</v>
      </c>
      <c r="M9" s="917">
        <f t="shared" si="3"/>
        <v>0.26631853785900783</v>
      </c>
      <c r="N9" s="917">
        <f t="shared" si="4"/>
        <v>3.0136743815550735E-2</v>
      </c>
      <c r="O9" s="917">
        <f t="shared" si="5"/>
        <v>2.0843474797539497E-2</v>
      </c>
      <c r="P9" s="917">
        <f t="shared" si="6"/>
        <v>0.22826038854715228</v>
      </c>
      <c r="Q9" s="917">
        <f t="shared" si="7"/>
        <v>1.6108332964552816E-2</v>
      </c>
      <c r="R9" s="917">
        <f t="shared" si="8"/>
        <v>6.9699517635084307E-2</v>
      </c>
    </row>
    <row r="10" spans="1:19" ht="13.5" customHeight="1">
      <c r="A10" s="536" t="s">
        <v>238</v>
      </c>
      <c r="B10" s="535">
        <v>8554</v>
      </c>
      <c r="C10" s="535">
        <v>1073</v>
      </c>
      <c r="D10" s="535">
        <v>7266</v>
      </c>
      <c r="E10" s="535">
        <v>925</v>
      </c>
      <c r="F10" s="535">
        <v>535</v>
      </c>
      <c r="G10" s="535">
        <v>5902</v>
      </c>
      <c r="H10" s="535">
        <v>474</v>
      </c>
      <c r="I10" s="535">
        <v>1959</v>
      </c>
      <c r="J10" s="975">
        <f t="shared" si="0"/>
        <v>26688</v>
      </c>
      <c r="K10" s="917">
        <f t="shared" si="1"/>
        <v>0.32051858513189446</v>
      </c>
      <c r="L10" s="917">
        <f t="shared" si="2"/>
        <v>4.0205335731414868E-2</v>
      </c>
      <c r="M10" s="917">
        <f t="shared" si="3"/>
        <v>0.27225719424460432</v>
      </c>
      <c r="N10" s="917">
        <f t="shared" si="4"/>
        <v>3.4659772182254196E-2</v>
      </c>
      <c r="O10" s="917">
        <f t="shared" si="5"/>
        <v>2.0046462829736211E-2</v>
      </c>
      <c r="P10" s="917">
        <f t="shared" si="6"/>
        <v>0.2211480815347722</v>
      </c>
      <c r="Q10" s="917">
        <f t="shared" si="7"/>
        <v>1.7760791366906475E-2</v>
      </c>
      <c r="R10" s="917">
        <f t="shared" si="8"/>
        <v>7.3403776978417268E-2</v>
      </c>
    </row>
    <row r="11" spans="1:19" s="296" customFormat="1">
      <c r="A11" s="536" t="s">
        <v>239</v>
      </c>
      <c r="B11" s="535">
        <v>9093</v>
      </c>
      <c r="C11" s="535">
        <v>1147</v>
      </c>
      <c r="D11" s="535">
        <v>8256</v>
      </c>
      <c r="E11" s="535">
        <v>933</v>
      </c>
      <c r="F11" s="535">
        <v>584</v>
      </c>
      <c r="G11" s="535">
        <v>5913</v>
      </c>
      <c r="H11" s="535">
        <v>417</v>
      </c>
      <c r="I11" s="535">
        <v>2292</v>
      </c>
      <c r="J11" s="975">
        <f t="shared" si="0"/>
        <v>28635</v>
      </c>
      <c r="K11" s="917">
        <f t="shared" si="1"/>
        <v>0.31754845468831849</v>
      </c>
      <c r="L11" s="917">
        <f t="shared" si="2"/>
        <v>4.0055875676619522E-2</v>
      </c>
      <c r="M11" s="917">
        <f t="shared" si="3"/>
        <v>0.28831849135673127</v>
      </c>
      <c r="N11" s="917">
        <f t="shared" si="4"/>
        <v>3.2582503928758513E-2</v>
      </c>
      <c r="O11" s="917">
        <f t="shared" si="5"/>
        <v>2.0394621966125372E-2</v>
      </c>
      <c r="P11" s="917">
        <f t="shared" si="6"/>
        <v>0.20649554740701939</v>
      </c>
      <c r="Q11" s="917">
        <f t="shared" si="7"/>
        <v>1.4562598218962807E-2</v>
      </c>
      <c r="R11" s="917">
        <f t="shared" si="8"/>
        <v>8.0041906757464643E-2</v>
      </c>
      <c r="S11" s="254"/>
    </row>
    <row r="12" spans="1:19" s="296" customFormat="1">
      <c r="A12" s="536" t="s">
        <v>240</v>
      </c>
      <c r="B12" s="535">
        <v>10098</v>
      </c>
      <c r="C12" s="535">
        <v>1346</v>
      </c>
      <c r="D12" s="535">
        <v>8494</v>
      </c>
      <c r="E12" s="535">
        <v>1003</v>
      </c>
      <c r="F12" s="535">
        <v>627</v>
      </c>
      <c r="G12" s="535">
        <v>6354</v>
      </c>
      <c r="H12" s="535">
        <v>518</v>
      </c>
      <c r="I12" s="535">
        <v>2592</v>
      </c>
      <c r="J12" s="975">
        <f t="shared" si="0"/>
        <v>31032</v>
      </c>
      <c r="K12" s="917">
        <f t="shared" si="1"/>
        <v>0.32540603248259858</v>
      </c>
      <c r="L12" s="917">
        <f t="shared" si="2"/>
        <v>4.337458107759732E-2</v>
      </c>
      <c r="M12" s="917">
        <f t="shared" si="3"/>
        <v>0.27371745295179167</v>
      </c>
      <c r="N12" s="917">
        <f t="shared" si="4"/>
        <v>3.2321474606857435E-2</v>
      </c>
      <c r="O12" s="917">
        <f t="shared" si="5"/>
        <v>2.0204949729311677E-2</v>
      </c>
      <c r="P12" s="917">
        <f t="shared" si="6"/>
        <v>0.20475638051044084</v>
      </c>
      <c r="Q12" s="917">
        <f t="shared" si="7"/>
        <v>1.6692446506831656E-2</v>
      </c>
      <c r="R12" s="917">
        <f t="shared" si="8"/>
        <v>8.3526682134570762E-2</v>
      </c>
      <c r="S12" s="254"/>
    </row>
    <row r="13" spans="1:19" s="296" customFormat="1">
      <c r="A13" s="536" t="s">
        <v>241</v>
      </c>
      <c r="B13" s="535">
        <v>11104</v>
      </c>
      <c r="C13" s="535">
        <v>1417</v>
      </c>
      <c r="D13" s="535">
        <v>9714</v>
      </c>
      <c r="E13" s="535">
        <v>1229</v>
      </c>
      <c r="F13" s="535">
        <v>451</v>
      </c>
      <c r="G13" s="535">
        <v>7190</v>
      </c>
      <c r="H13" s="535">
        <v>574</v>
      </c>
      <c r="I13" s="535">
        <v>2870</v>
      </c>
      <c r="J13" s="975">
        <f t="shared" si="0"/>
        <v>34549</v>
      </c>
      <c r="K13" s="917">
        <f t="shared" si="1"/>
        <v>0.32139859330226633</v>
      </c>
      <c r="L13" s="917">
        <f t="shared" si="2"/>
        <v>4.1014211699325592E-2</v>
      </c>
      <c r="M13" s="917">
        <f t="shared" si="3"/>
        <v>0.28116588034385942</v>
      </c>
      <c r="N13" s="917">
        <f t="shared" si="4"/>
        <v>3.5572664910706535E-2</v>
      </c>
      <c r="O13" s="917">
        <f t="shared" si="5"/>
        <v>1.305392341312339E-2</v>
      </c>
      <c r="P13" s="917">
        <f t="shared" si="6"/>
        <v>0.20811022026686735</v>
      </c>
      <c r="Q13" s="917">
        <f t="shared" si="7"/>
        <v>1.6614084343975224E-2</v>
      </c>
      <c r="R13" s="917">
        <f t="shared" si="8"/>
        <v>8.3070421719876122E-2</v>
      </c>
      <c r="S13" s="254"/>
    </row>
    <row r="14" spans="1:19" s="296" customFormat="1">
      <c r="A14" s="536" t="s">
        <v>242</v>
      </c>
      <c r="B14" s="535">
        <v>13004</v>
      </c>
      <c r="C14" s="535">
        <v>1848</v>
      </c>
      <c r="D14" s="535">
        <v>10279</v>
      </c>
      <c r="E14" s="535">
        <v>1386</v>
      </c>
      <c r="F14" s="535">
        <v>557</v>
      </c>
      <c r="G14" s="535">
        <v>7820</v>
      </c>
      <c r="H14" s="535">
        <v>635</v>
      </c>
      <c r="I14" s="535">
        <v>3327</v>
      </c>
      <c r="J14" s="975">
        <f t="shared" si="0"/>
        <v>38856</v>
      </c>
      <c r="K14" s="917">
        <f t="shared" si="1"/>
        <v>0.33467160798847023</v>
      </c>
      <c r="L14" s="917">
        <f t="shared" si="2"/>
        <v>4.7560222359481159E-2</v>
      </c>
      <c r="M14" s="917">
        <f t="shared" si="3"/>
        <v>0.26454086884908379</v>
      </c>
      <c r="N14" s="917">
        <f t="shared" si="4"/>
        <v>3.5670166769610871E-2</v>
      </c>
      <c r="O14" s="917">
        <f t="shared" si="5"/>
        <v>1.4334980440601193E-2</v>
      </c>
      <c r="P14" s="917">
        <f t="shared" si="6"/>
        <v>0.20125591929174388</v>
      </c>
      <c r="Q14" s="917">
        <f t="shared" si="7"/>
        <v>1.6342392423306568E-2</v>
      </c>
      <c r="R14" s="917">
        <f t="shared" si="8"/>
        <v>8.5623841877702292E-2</v>
      </c>
      <c r="S14" s="254"/>
    </row>
    <row r="15" spans="1:19" s="296" customFormat="1" ht="18.75" customHeight="1">
      <c r="A15" s="536" t="s">
        <v>243</v>
      </c>
      <c r="B15" s="535">
        <v>14295</v>
      </c>
      <c r="C15" s="535">
        <v>2006</v>
      </c>
      <c r="D15" s="535">
        <v>10762</v>
      </c>
      <c r="E15" s="535">
        <v>1529</v>
      </c>
      <c r="F15" s="535">
        <v>713</v>
      </c>
      <c r="G15" s="535">
        <v>7971</v>
      </c>
      <c r="H15" s="535">
        <v>693</v>
      </c>
      <c r="I15" s="535">
        <v>3520</v>
      </c>
      <c r="J15" s="975">
        <f t="shared" si="0"/>
        <v>41489</v>
      </c>
      <c r="K15" s="917">
        <f t="shared" si="1"/>
        <v>0.34454915760804067</v>
      </c>
      <c r="L15" s="917">
        <f t="shared" si="2"/>
        <v>4.8350165104003473E-2</v>
      </c>
      <c r="M15" s="917">
        <f t="shared" si="3"/>
        <v>0.25939405625587503</v>
      </c>
      <c r="N15" s="917">
        <f t="shared" si="4"/>
        <v>3.6853141796620789E-2</v>
      </c>
      <c r="O15" s="917">
        <f t="shared" si="5"/>
        <v>1.7185278025500735E-2</v>
      </c>
      <c r="P15" s="917">
        <f t="shared" si="6"/>
        <v>0.19212321338186025</v>
      </c>
      <c r="Q15" s="917">
        <f t="shared" si="7"/>
        <v>1.6703222540914459E-2</v>
      </c>
      <c r="R15" s="917">
        <f t="shared" si="8"/>
        <v>8.4841765287184553E-2</v>
      </c>
      <c r="S15" s="254"/>
    </row>
    <row r="16" spans="1:19" s="296" customFormat="1">
      <c r="A16" s="536" t="s">
        <v>244</v>
      </c>
      <c r="B16" s="535">
        <v>16903</v>
      </c>
      <c r="C16" s="535">
        <v>2403</v>
      </c>
      <c r="D16" s="535">
        <v>10960</v>
      </c>
      <c r="E16" s="535">
        <v>1808</v>
      </c>
      <c r="F16" s="535">
        <v>722</v>
      </c>
      <c r="G16" s="535">
        <v>8122</v>
      </c>
      <c r="H16" s="535">
        <v>830</v>
      </c>
      <c r="I16" s="535">
        <v>3722</v>
      </c>
      <c r="J16" s="975">
        <f t="shared" si="0"/>
        <v>45470</v>
      </c>
      <c r="K16" s="917">
        <f t="shared" si="1"/>
        <v>0.37173960853309873</v>
      </c>
      <c r="L16" s="917">
        <f t="shared" si="2"/>
        <v>5.2848031669232458E-2</v>
      </c>
      <c r="M16" s="917">
        <f t="shared" si="3"/>
        <v>0.24103804706399823</v>
      </c>
      <c r="N16" s="917">
        <f t="shared" si="4"/>
        <v>3.9762480756542776E-2</v>
      </c>
      <c r="O16" s="917">
        <f t="shared" si="5"/>
        <v>1.5878601275566308E-2</v>
      </c>
      <c r="P16" s="917">
        <f t="shared" si="6"/>
        <v>0.17862326808884979</v>
      </c>
      <c r="Q16" s="917">
        <f t="shared" si="7"/>
        <v>1.8253793710138553E-2</v>
      </c>
      <c r="R16" s="917">
        <f t="shared" si="8"/>
        <v>8.185616890257312E-2</v>
      </c>
      <c r="S16" s="254"/>
    </row>
    <row r="17" spans="1:19" s="296" customFormat="1">
      <c r="A17" s="536" t="s">
        <v>245</v>
      </c>
      <c r="B17" s="535">
        <v>18434</v>
      </c>
      <c r="C17" s="535">
        <v>1949</v>
      </c>
      <c r="D17" s="535">
        <v>11829</v>
      </c>
      <c r="E17" s="535">
        <v>2244</v>
      </c>
      <c r="F17" s="535">
        <v>854</v>
      </c>
      <c r="G17" s="535">
        <v>8942</v>
      </c>
      <c r="H17" s="535">
        <v>824</v>
      </c>
      <c r="I17" s="535">
        <v>4072</v>
      </c>
      <c r="J17" s="975">
        <f t="shared" si="0"/>
        <v>49148</v>
      </c>
      <c r="K17" s="917">
        <f t="shared" si="1"/>
        <v>0.37507121347765932</v>
      </c>
      <c r="L17" s="917">
        <f t="shared" si="2"/>
        <v>3.965573370228697E-2</v>
      </c>
      <c r="M17" s="917">
        <f t="shared" si="3"/>
        <v>0.24068120778058111</v>
      </c>
      <c r="N17" s="917">
        <f t="shared" si="4"/>
        <v>4.5658012533572066E-2</v>
      </c>
      <c r="O17" s="917">
        <f t="shared" si="5"/>
        <v>1.7376088548872792E-2</v>
      </c>
      <c r="P17" s="917">
        <f t="shared" si="6"/>
        <v>0.1819402620655978</v>
      </c>
      <c r="Q17" s="917">
        <f t="shared" si="7"/>
        <v>1.676568731179295E-2</v>
      </c>
      <c r="R17" s="917">
        <f t="shared" si="8"/>
        <v>8.2851794579637011E-2</v>
      </c>
      <c r="S17" s="254"/>
    </row>
    <row r="18" spans="1:19" s="296" customFormat="1">
      <c r="A18" s="534">
        <v>2020</v>
      </c>
      <c r="B18" s="535">
        <v>16908</v>
      </c>
      <c r="C18" s="535">
        <v>1624</v>
      </c>
      <c r="D18" s="535">
        <v>9095</v>
      </c>
      <c r="E18" s="535">
        <v>1711</v>
      </c>
      <c r="F18" s="535">
        <v>1369</v>
      </c>
      <c r="G18" s="535">
        <v>5073</v>
      </c>
      <c r="H18" s="535">
        <v>833</v>
      </c>
      <c r="I18" s="535">
        <v>3532</v>
      </c>
      <c r="J18" s="975">
        <f t="shared" si="0"/>
        <v>40145</v>
      </c>
      <c r="K18" s="917">
        <f t="shared" si="1"/>
        <v>0.4211732469796986</v>
      </c>
      <c r="L18" s="917">
        <f t="shared" si="2"/>
        <v>4.0453356582388841E-2</v>
      </c>
      <c r="M18" s="917">
        <f t="shared" si="3"/>
        <v>0.22655374268277495</v>
      </c>
      <c r="N18" s="917">
        <f t="shared" si="4"/>
        <v>4.2620500685016813E-2</v>
      </c>
      <c r="O18" s="917">
        <f t="shared" si="5"/>
        <v>3.4101382488479264E-2</v>
      </c>
      <c r="P18" s="917">
        <f t="shared" si="6"/>
        <v>0.12636691991530702</v>
      </c>
      <c r="Q18" s="917">
        <f t="shared" si="7"/>
        <v>2.0749782040104622E-2</v>
      </c>
      <c r="R18" s="917">
        <f t="shared" si="8"/>
        <v>8.7981068626229911E-2</v>
      </c>
      <c r="S18" s="254"/>
    </row>
    <row r="19" spans="1:19" s="296" customFormat="1">
      <c r="A19" s="534">
        <v>2021</v>
      </c>
      <c r="B19" s="535">
        <v>21434</v>
      </c>
      <c r="C19" s="535">
        <v>1874</v>
      </c>
      <c r="D19" s="535">
        <v>10126</v>
      </c>
      <c r="E19" s="535">
        <v>1855</v>
      </c>
      <c r="F19" s="535">
        <v>907</v>
      </c>
      <c r="G19" s="535">
        <v>6664</v>
      </c>
      <c r="H19" s="535">
        <v>795</v>
      </c>
      <c r="I19" s="535">
        <v>3795</v>
      </c>
      <c r="J19" s="975">
        <f t="shared" si="0"/>
        <v>47450</v>
      </c>
      <c r="K19" s="917">
        <f t="shared" si="1"/>
        <v>0.45171759747102214</v>
      </c>
      <c r="L19" s="917">
        <f t="shared" si="2"/>
        <v>3.9494204425711277E-2</v>
      </c>
      <c r="M19" s="917">
        <f t="shared" si="3"/>
        <v>0.2134035827186512</v>
      </c>
      <c r="N19" s="917">
        <f t="shared" si="4"/>
        <v>3.909378292939937E-2</v>
      </c>
      <c r="O19" s="917">
        <f t="shared" si="5"/>
        <v>1.9114857744994732E-2</v>
      </c>
      <c r="P19" s="917">
        <f t="shared" si="6"/>
        <v>0.14044257112750264</v>
      </c>
      <c r="Q19" s="917">
        <f t="shared" si="7"/>
        <v>1.6754478398314013E-2</v>
      </c>
      <c r="R19" s="917">
        <f t="shared" si="8"/>
        <v>7.9978925184404637E-2</v>
      </c>
      <c r="S19" s="254"/>
    </row>
    <row r="20" spans="1:19" s="296" customFormat="1" ht="21.75" customHeight="1">
      <c r="A20" s="534">
        <v>2022</v>
      </c>
      <c r="B20" s="535">
        <v>22115</v>
      </c>
      <c r="C20" s="535">
        <v>1642</v>
      </c>
      <c r="D20" s="535">
        <v>10022</v>
      </c>
      <c r="E20" s="535">
        <v>1884</v>
      </c>
      <c r="F20" s="535">
        <v>641</v>
      </c>
      <c r="G20" s="535">
        <v>8386</v>
      </c>
      <c r="H20" s="535">
        <v>866</v>
      </c>
      <c r="I20" s="535">
        <v>4039</v>
      </c>
      <c r="J20" s="975">
        <v>49595</v>
      </c>
      <c r="K20" s="917">
        <v>0.44591188627885875</v>
      </c>
      <c r="L20" s="917">
        <v>3.3108176227442283E-2</v>
      </c>
      <c r="M20" s="917">
        <v>0.20207682226030849</v>
      </c>
      <c r="N20" s="917">
        <v>3.7987700373021474E-2</v>
      </c>
      <c r="O20" s="917">
        <v>1.2924689988910172E-2</v>
      </c>
      <c r="P20" s="917">
        <v>0.16908962597035992</v>
      </c>
      <c r="Q20" s="917">
        <v>1.7461437644923885E-2</v>
      </c>
      <c r="R20" s="917">
        <v>8.1439661256175022E-2</v>
      </c>
      <c r="S20" s="254"/>
    </row>
    <row r="21" spans="1:19" s="296" customFormat="1">
      <c r="A21" s="534">
        <v>2023</v>
      </c>
      <c r="B21" s="789">
        <v>21670</v>
      </c>
      <c r="C21" s="535">
        <v>1339</v>
      </c>
      <c r="D21" s="535">
        <v>9826</v>
      </c>
      <c r="E21" s="535">
        <v>1739</v>
      </c>
      <c r="F21" s="535">
        <v>404</v>
      </c>
      <c r="G21" s="535">
        <v>7949</v>
      </c>
      <c r="H21" s="535">
        <v>655</v>
      </c>
      <c r="I21" s="535">
        <v>3215</v>
      </c>
      <c r="J21" s="975">
        <f>SUM(B21:I21)</f>
        <v>46797</v>
      </c>
      <c r="K21" s="917">
        <f>B21/J21</f>
        <v>0.46306387161570184</v>
      </c>
      <c r="L21" s="917">
        <f>C21/J21</f>
        <v>2.8612945274269719E-2</v>
      </c>
      <c r="M21" s="917">
        <f>D21/J21</f>
        <v>0.20997072461909952</v>
      </c>
      <c r="N21" s="917">
        <f>E21/J21</f>
        <v>3.7160501741564628E-2</v>
      </c>
      <c r="O21" s="917">
        <f>F21/J21</f>
        <v>8.6330320319678612E-3</v>
      </c>
      <c r="P21" s="917">
        <f>G21/J21</f>
        <v>0.16986131589631814</v>
      </c>
      <c r="Q21" s="917">
        <f>H21/J21</f>
        <v>1.3996623715195418E-2</v>
      </c>
      <c r="R21" s="917">
        <f>I21/J21</f>
        <v>6.870098510588285E-2</v>
      </c>
      <c r="S21" s="254"/>
    </row>
    <row r="22" spans="1:19">
      <c r="A22" s="534" t="str">
        <f>+'Resumen '!O6</f>
        <v>Feb.2025</v>
      </c>
      <c r="B22" s="789">
        <v>3687</v>
      </c>
      <c r="C22" s="789">
        <v>304</v>
      </c>
      <c r="D22" s="789">
        <v>1607</v>
      </c>
      <c r="E22" s="789">
        <v>271</v>
      </c>
      <c r="F22" s="789">
        <v>102</v>
      </c>
      <c r="G22" s="789">
        <v>1404</v>
      </c>
      <c r="H22" s="789">
        <v>115</v>
      </c>
      <c r="I22" s="789">
        <v>524</v>
      </c>
      <c r="J22" s="975">
        <f>SUM(B22:I22)</f>
        <v>8014</v>
      </c>
      <c r="K22" s="917">
        <f>B22/J22</f>
        <v>0.46006987771400049</v>
      </c>
      <c r="L22" s="917">
        <f>C22/J22</f>
        <v>3.7933616171699526E-2</v>
      </c>
      <c r="M22" s="917">
        <f>D22/J22</f>
        <v>0.20052408285500375</v>
      </c>
      <c r="N22" s="917">
        <f>E22/J22</f>
        <v>3.3815822310955826E-2</v>
      </c>
      <c r="O22" s="917">
        <f>F22/J22</f>
        <v>1.2727726478662341E-2</v>
      </c>
      <c r="P22" s="917">
        <f>G22/J22</f>
        <v>0.17519341152982282</v>
      </c>
      <c r="Q22" s="917">
        <f>H22/J22</f>
        <v>1.4349887696531071E-2</v>
      </c>
      <c r="R22" s="917">
        <f>I22/J22</f>
        <v>6.5385575243324182E-2</v>
      </c>
    </row>
    <row r="23" spans="1:19">
      <c r="A23" s="537" t="s">
        <v>255</v>
      </c>
      <c r="B23" s="538">
        <f t="shared" ref="B23:J23" si="9">SUM(B5:B22)</f>
        <v>217506</v>
      </c>
      <c r="C23" s="538">
        <f t="shared" si="9"/>
        <v>22496</v>
      </c>
      <c r="D23" s="538">
        <f t="shared" si="9"/>
        <v>136577</v>
      </c>
      <c r="E23" s="538">
        <f t="shared" si="9"/>
        <v>20213</v>
      </c>
      <c r="F23" s="538">
        <f t="shared" si="9"/>
        <v>9419</v>
      </c>
      <c r="G23" s="538">
        <f t="shared" si="9"/>
        <v>103144</v>
      </c>
      <c r="H23" s="538">
        <f t="shared" si="9"/>
        <v>9100</v>
      </c>
      <c r="I23" s="538">
        <f t="shared" si="9"/>
        <v>43670</v>
      </c>
      <c r="J23" s="976">
        <f t="shared" si="9"/>
        <v>562125</v>
      </c>
      <c r="K23" s="539">
        <f>B23/J23</f>
        <v>0.38693529019346229</v>
      </c>
      <c r="L23" s="539">
        <f>C23/J23</f>
        <v>4.0019568601289746E-2</v>
      </c>
      <c r="M23" s="539">
        <f>D23/J23</f>
        <v>0.24296553257727374</v>
      </c>
      <c r="N23" s="539">
        <f>E23/J23</f>
        <v>3.5958194351790082E-2</v>
      </c>
      <c r="O23" s="539">
        <f>F23/J23</f>
        <v>1.6756059595285745E-2</v>
      </c>
      <c r="P23" s="539">
        <f>G23/J23</f>
        <v>0.18348943740271292</v>
      </c>
      <c r="Q23" s="539">
        <f>H23/J23</f>
        <v>1.6188570157883032E-2</v>
      </c>
      <c r="R23" s="539">
        <f>I23/J23</f>
        <v>7.7687347120302425E-2</v>
      </c>
    </row>
    <row r="25" spans="1:19">
      <c r="H25" s="341"/>
      <c r="J25" s="977"/>
    </row>
    <row r="26" spans="1:19">
      <c r="J26" s="977"/>
    </row>
    <row r="27" spans="1:19">
      <c r="J27" s="977">
        <f t="shared" ref="J27:J32" si="10">+(J6-J5)/J5</f>
        <v>0.2847612359550562</v>
      </c>
    </row>
    <row r="28" spans="1:19">
      <c r="J28" s="977">
        <f t="shared" si="10"/>
        <v>0.33761501320943793</v>
      </c>
      <c r="K28" s="288"/>
    </row>
    <row r="29" spans="1:19">
      <c r="J29" s="977">
        <f t="shared" si="10"/>
        <v>0.18885786283457059</v>
      </c>
      <c r="K29" s="288"/>
    </row>
    <row r="30" spans="1:19">
      <c r="J30" s="977">
        <f t="shared" si="10"/>
        <v>0.29451191567369384</v>
      </c>
      <c r="K30" s="288"/>
    </row>
    <row r="31" spans="1:19">
      <c r="J31" s="977">
        <f t="shared" si="10"/>
        <v>0.18104173120325706</v>
      </c>
      <c r="K31" s="288"/>
    </row>
    <row r="32" spans="1:19">
      <c r="J32" s="977">
        <f t="shared" si="10"/>
        <v>7.2954136690647486E-2</v>
      </c>
      <c r="K32" s="288"/>
    </row>
    <row r="33" spans="3:11">
      <c r="J33" s="977"/>
      <c r="K33" s="288"/>
    </row>
    <row r="34" spans="3:11">
      <c r="J34" s="977">
        <f>+(J12-J11)/J11</f>
        <v>8.3708748035620742E-2</v>
      </c>
      <c r="K34" s="288"/>
    </row>
    <row r="35" spans="3:11">
      <c r="J35" s="977"/>
      <c r="K35" s="288"/>
    </row>
    <row r="36" spans="3:11">
      <c r="J36" s="977">
        <f>AVERAGE(J25:J35)</f>
        <v>0.20620723480032627</v>
      </c>
      <c r="K36" s="288"/>
    </row>
    <row r="37" spans="3:11">
      <c r="J37" s="977"/>
      <c r="K37" s="288"/>
    </row>
    <row r="38" spans="3:11">
      <c r="J38" s="978"/>
      <c r="K38" s="288"/>
    </row>
    <row r="39" spans="3:11">
      <c r="J39" s="978"/>
      <c r="K39" s="288"/>
    </row>
    <row r="40" spans="3:11">
      <c r="J40" s="978"/>
      <c r="K40" s="288"/>
    </row>
    <row r="41" spans="3:11">
      <c r="J41" s="978"/>
      <c r="K41" s="288"/>
    </row>
    <row r="42" spans="3:11">
      <c r="J42" s="978"/>
      <c r="K42" s="288"/>
    </row>
    <row r="43" spans="3:11">
      <c r="J43" s="978"/>
      <c r="K43" s="288"/>
    </row>
    <row r="44" spans="3:11">
      <c r="J44" s="978"/>
      <c r="K44" s="288"/>
    </row>
    <row r="47" spans="3:11">
      <c r="C47" s="300"/>
    </row>
    <row r="51" ht="46.5" customHeight="1"/>
    <row r="52" ht="54.75" customHeight="1"/>
  </sheetData>
  <mergeCells count="3">
    <mergeCell ref="A1:R1"/>
    <mergeCell ref="A3:R3"/>
    <mergeCell ref="A2:R2"/>
  </mergeCells>
  <pageMargins left="0.70866141732283472" right="0.70866141732283472" top="0.74803149606299213" bottom="0.74803149606299213" header="0.31496062992125984" footer="0.31496062992125984"/>
  <pageSetup paperSize="119" scale="39" orientation="landscape" r:id="rId1"/>
  <drawing r:id="rId2"/>
  <tableParts count="1">
    <tablePart r:id="rId3"/>
  </tablePart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Hoja119">
    <tabColor rgb="FF66FF33"/>
    <pageSetUpPr fitToPage="1"/>
  </sheetPr>
  <dimension ref="A1:P55"/>
  <sheetViews>
    <sheetView showGridLines="0" view="pageBreakPreview" zoomScale="70" zoomScaleNormal="85" zoomScaleSheetLayoutView="70" workbookViewId="0">
      <pane xSplit="1" ySplit="4" topLeftCell="H44" activePane="bottomRight" state="frozen"/>
      <selection pane="bottomRight" activeCell="H44" sqref="H44"/>
      <selection pane="bottomLeft" activeCell="A5" sqref="A5"/>
      <selection pane="topRight" activeCell="B1" sqref="B1"/>
    </sheetView>
  </sheetViews>
  <sheetFormatPr defaultColWidth="11.42578125" defaultRowHeight="14.25"/>
  <cols>
    <col min="1" max="1" width="47.5703125" style="254" customWidth="1"/>
    <col min="2" max="6" width="22" style="1107" customWidth="1"/>
    <col min="7" max="7" width="26.42578125" style="1107" customWidth="1"/>
    <col min="8" max="8" width="18.7109375" style="267" customWidth="1"/>
    <col min="9" max="9" width="19.140625" style="1108" customWidth="1"/>
    <col min="10" max="10" width="17.42578125" style="254" customWidth="1"/>
    <col min="11" max="11" width="12.28515625" style="254" customWidth="1"/>
    <col min="12" max="16384" width="11.42578125" style="254"/>
  </cols>
  <sheetData>
    <row r="1" spans="1:16" s="431" customFormat="1" ht="68.25" customHeight="1">
      <c r="A1" s="1542" t="s">
        <v>732</v>
      </c>
      <c r="B1" s="1542"/>
      <c r="C1" s="1542"/>
      <c r="D1" s="1542"/>
      <c r="E1" s="1542"/>
      <c r="F1" s="1542"/>
      <c r="G1" s="1542"/>
      <c r="H1" s="1542"/>
      <c r="I1" s="1542"/>
      <c r="J1" s="1542"/>
    </row>
    <row r="2" spans="1:16" s="431" customFormat="1" ht="19.5" customHeight="1">
      <c r="A2" s="1524" t="str">
        <f>+'V.4.3. NA.Cant. accid x región'!A2:R2</f>
        <v>Período:  Diciembre 2007 - Febrero 2025</v>
      </c>
      <c r="B2" s="1524"/>
      <c r="C2" s="1524"/>
      <c r="D2" s="1524"/>
      <c r="E2" s="1524"/>
      <c r="F2" s="1524"/>
      <c r="G2" s="1524"/>
      <c r="H2" s="1524"/>
      <c r="I2" s="1524"/>
      <c r="J2" s="1524"/>
    </row>
    <row r="3" spans="1:16" ht="18">
      <c r="A3" s="1124"/>
      <c r="B3" s="1125"/>
      <c r="C3" s="1125"/>
      <c r="D3" s="1125"/>
      <c r="E3" s="1125"/>
      <c r="F3" s="1125"/>
    </row>
    <row r="4" spans="1:16" s="296" customFormat="1" ht="33" customHeight="1">
      <c r="A4" s="491" t="s">
        <v>733</v>
      </c>
      <c r="B4" s="1147" t="s">
        <v>734</v>
      </c>
      <c r="C4" s="1147" t="s">
        <v>735</v>
      </c>
      <c r="D4" s="1147" t="s">
        <v>736</v>
      </c>
      <c r="E4" s="1147" t="s">
        <v>552</v>
      </c>
      <c r="F4" s="1147" t="s">
        <v>373</v>
      </c>
      <c r="G4" s="1248" t="s">
        <v>737</v>
      </c>
      <c r="H4" s="1148" t="s">
        <v>255</v>
      </c>
      <c r="I4" s="1178" t="s">
        <v>738</v>
      </c>
      <c r="L4" s="254"/>
      <c r="M4" s="254"/>
      <c r="N4" s="254"/>
      <c r="O4" s="254"/>
      <c r="P4" s="254"/>
    </row>
    <row r="5" spans="1:16" s="1126" customFormat="1" ht="18">
      <c r="A5" s="1174" t="s">
        <v>739</v>
      </c>
      <c r="B5" s="1207">
        <v>33437</v>
      </c>
      <c r="C5" s="1207">
        <v>58266</v>
      </c>
      <c r="D5" s="1207">
        <v>40158</v>
      </c>
      <c r="E5" s="1208">
        <v>33234</v>
      </c>
      <c r="F5" s="1208">
        <v>17253</v>
      </c>
      <c r="G5" s="1208">
        <v>2775</v>
      </c>
      <c r="H5" s="1175">
        <f>SUM(B5:G5)</f>
        <v>185123</v>
      </c>
      <c r="I5" s="1179">
        <f>+Tabla48[[#This Row],[Total ]]/$H$37</f>
        <v>0.30231221330041136</v>
      </c>
      <c r="L5" s="254"/>
      <c r="M5" s="254"/>
      <c r="N5" s="254"/>
      <c r="O5" s="254"/>
      <c r="P5" s="254"/>
    </row>
    <row r="6" spans="1:16" s="1126" customFormat="1" ht="18" customHeight="1">
      <c r="A6" s="1174" t="s">
        <v>740</v>
      </c>
      <c r="B6" s="1208">
        <v>20203</v>
      </c>
      <c r="C6" s="1208">
        <v>46453</v>
      </c>
      <c r="D6" s="1208">
        <v>23834</v>
      </c>
      <c r="E6" s="1208">
        <v>15417</v>
      </c>
      <c r="F6" s="1208">
        <v>8071</v>
      </c>
      <c r="G6" s="1208">
        <v>1256</v>
      </c>
      <c r="H6" s="1175">
        <f t="shared" ref="H6:H36" si="0">SUM(B6:G6)</f>
        <v>115234</v>
      </c>
      <c r="I6" s="1179">
        <f>+Tabla48[[#This Row],[Total ]]/$H$37</f>
        <v>0.18818107737806541</v>
      </c>
      <c r="L6" s="254"/>
      <c r="M6" s="254"/>
      <c r="N6" s="254"/>
      <c r="O6" s="254"/>
      <c r="P6" s="254"/>
    </row>
    <row r="7" spans="1:16" s="1126" customFormat="1" ht="18">
      <c r="A7" s="1174" t="s">
        <v>741</v>
      </c>
      <c r="B7" s="1208">
        <v>5117</v>
      </c>
      <c r="C7" s="1208">
        <v>14923</v>
      </c>
      <c r="D7" s="1208">
        <v>15728</v>
      </c>
      <c r="E7" s="1208">
        <v>10206</v>
      </c>
      <c r="F7" s="1208">
        <v>5552</v>
      </c>
      <c r="G7" s="1208">
        <v>867</v>
      </c>
      <c r="H7" s="1175">
        <f t="shared" si="0"/>
        <v>52393</v>
      </c>
      <c r="I7" s="1179">
        <f>+Tabla48[[#This Row],[Total ]]/$H$37</f>
        <v>8.5559567376546686E-2</v>
      </c>
      <c r="K7" s="934"/>
      <c r="L7" s="254"/>
      <c r="M7" s="254"/>
      <c r="N7" s="254"/>
      <c r="O7" s="254"/>
      <c r="P7" s="254"/>
    </row>
    <row r="8" spans="1:16" s="1126" customFormat="1" ht="18">
      <c r="A8" s="1174" t="s">
        <v>742</v>
      </c>
      <c r="B8" s="1208">
        <v>11026</v>
      </c>
      <c r="C8" s="1208">
        <v>22123</v>
      </c>
      <c r="D8" s="1208">
        <v>9483</v>
      </c>
      <c r="E8" s="1208">
        <v>9421</v>
      </c>
      <c r="F8" s="1208">
        <v>5270</v>
      </c>
      <c r="G8" s="1208">
        <v>845</v>
      </c>
      <c r="H8" s="1175">
        <f t="shared" si="0"/>
        <v>58168</v>
      </c>
      <c r="I8" s="1179">
        <f>+Tabla48[[#This Row],[Total ]]/$H$37</f>
        <v>9.4990340601969106E-2</v>
      </c>
      <c r="L8" s="254"/>
      <c r="M8" s="254"/>
      <c r="N8" s="254"/>
      <c r="O8" s="254"/>
      <c r="P8" s="254"/>
    </row>
    <row r="9" spans="1:16" s="1126" customFormat="1" ht="18">
      <c r="A9" s="1174" t="s">
        <v>743</v>
      </c>
      <c r="B9" s="1208">
        <v>6715</v>
      </c>
      <c r="C9" s="1208">
        <v>13036</v>
      </c>
      <c r="D9" s="1208">
        <v>6741</v>
      </c>
      <c r="E9" s="1208">
        <v>4258</v>
      </c>
      <c r="F9" s="1208">
        <v>2399</v>
      </c>
      <c r="G9" s="1208">
        <v>356</v>
      </c>
      <c r="H9" s="1175">
        <f t="shared" si="0"/>
        <v>33505</v>
      </c>
      <c r="I9" s="1179">
        <f>+Tabla48[[#This Row],[Total ]]/$H$37</f>
        <v>5.471481505069755E-2</v>
      </c>
    </row>
    <row r="10" spans="1:16" s="1126" customFormat="1" ht="18">
      <c r="A10" s="1174" t="s">
        <v>744</v>
      </c>
      <c r="B10" s="1208">
        <v>2974</v>
      </c>
      <c r="C10" s="1208">
        <v>7320</v>
      </c>
      <c r="D10" s="1208">
        <v>3922</v>
      </c>
      <c r="E10" s="1208">
        <v>2207</v>
      </c>
      <c r="F10" s="1208">
        <v>1386</v>
      </c>
      <c r="G10" s="1208">
        <v>234</v>
      </c>
      <c r="H10" s="1175">
        <f t="shared" si="0"/>
        <v>18043</v>
      </c>
      <c r="I10" s="1179">
        <f>+Tabla48[[#This Row],[Total ]]/$H$37</f>
        <v>2.9464838321436679E-2</v>
      </c>
      <c r="L10" s="254"/>
      <c r="M10" s="254"/>
      <c r="N10" s="254"/>
      <c r="O10" s="254"/>
      <c r="P10" s="254"/>
    </row>
    <row r="11" spans="1:16" s="1126" customFormat="1" ht="18">
      <c r="A11" s="1174" t="s">
        <v>745</v>
      </c>
      <c r="B11" s="1208">
        <v>4447</v>
      </c>
      <c r="C11" s="1208">
        <v>7517</v>
      </c>
      <c r="D11" s="1208">
        <v>4107</v>
      </c>
      <c r="E11" s="1208">
        <v>2973</v>
      </c>
      <c r="F11" s="1208">
        <v>1370</v>
      </c>
      <c r="G11" s="1208">
        <v>233</v>
      </c>
      <c r="H11" s="1175">
        <f t="shared" si="0"/>
        <v>20647</v>
      </c>
      <c r="I11" s="1179">
        <f>+Tabla48[[#This Row],[Total ]]/$H$37</f>
        <v>3.3717259703081696E-2</v>
      </c>
    </row>
    <row r="12" spans="1:16" s="1126" customFormat="1" ht="18">
      <c r="A12" s="1174" t="s">
        <v>746</v>
      </c>
      <c r="B12" s="1208">
        <v>2980</v>
      </c>
      <c r="C12" s="1208">
        <v>6390</v>
      </c>
      <c r="D12" s="1208">
        <v>3935</v>
      </c>
      <c r="E12" s="1208">
        <v>2168</v>
      </c>
      <c r="F12" s="1208">
        <v>1011</v>
      </c>
      <c r="G12" s="1208">
        <v>168</v>
      </c>
      <c r="H12" s="1175">
        <f t="shared" si="0"/>
        <v>16652</v>
      </c>
      <c r="I12" s="1179">
        <f>+Tabla48[[#This Row],[Total ]]/$H$37</f>
        <v>2.7193287575711555E-2</v>
      </c>
      <c r="L12" s="254"/>
      <c r="M12" s="254"/>
      <c r="N12" s="254"/>
      <c r="O12" s="254"/>
      <c r="P12" s="254"/>
    </row>
    <row r="13" spans="1:16" s="1126" customFormat="1" ht="18">
      <c r="A13" s="1174" t="s">
        <v>747</v>
      </c>
      <c r="B13" s="1208">
        <v>2108</v>
      </c>
      <c r="C13" s="1208">
        <v>5415</v>
      </c>
      <c r="D13" s="1208">
        <v>3384</v>
      </c>
      <c r="E13" s="1208">
        <v>1897</v>
      </c>
      <c r="F13" s="1208">
        <v>1005</v>
      </c>
      <c r="G13" s="1208">
        <v>165</v>
      </c>
      <c r="H13" s="1175">
        <f t="shared" si="0"/>
        <v>13974</v>
      </c>
      <c r="I13" s="1179">
        <f>+Tabla48[[#This Row],[Total ]]/$H$37</f>
        <v>2.2820021654035145E-2</v>
      </c>
    </row>
    <row r="14" spans="1:16" s="1126" customFormat="1" ht="18">
      <c r="A14" s="1174" t="s">
        <v>748</v>
      </c>
      <c r="B14" s="1208">
        <v>1283</v>
      </c>
      <c r="C14" s="1208">
        <v>3599</v>
      </c>
      <c r="D14" s="1208">
        <v>2768</v>
      </c>
      <c r="E14" s="1208">
        <v>1550</v>
      </c>
      <c r="F14" s="1208">
        <v>885</v>
      </c>
      <c r="G14" s="1208">
        <v>136</v>
      </c>
      <c r="H14" s="1175">
        <f t="shared" si="0"/>
        <v>10221</v>
      </c>
      <c r="I14" s="1179">
        <f>+Tabla48[[#This Row],[Total ]]/$H$37</f>
        <v>1.669124383325413E-2</v>
      </c>
      <c r="L14" s="296"/>
      <c r="M14" s="296"/>
      <c r="N14" s="296"/>
      <c r="O14" s="296"/>
      <c r="P14" s="296"/>
    </row>
    <row r="15" spans="1:16" s="1126" customFormat="1" ht="18">
      <c r="A15" s="1174" t="s">
        <v>749</v>
      </c>
      <c r="B15" s="1208">
        <v>1094</v>
      </c>
      <c r="C15" s="1208">
        <v>4715</v>
      </c>
      <c r="D15" s="1208">
        <v>2899</v>
      </c>
      <c r="E15" s="1208">
        <v>2106</v>
      </c>
      <c r="F15" s="1208">
        <v>774</v>
      </c>
      <c r="G15" s="1208">
        <v>136</v>
      </c>
      <c r="H15" s="1175">
        <f t="shared" si="0"/>
        <v>11724</v>
      </c>
      <c r="I15" s="1179">
        <f>+Tabla48[[#This Row],[Total ]]/$H$37</f>
        <v>1.9145694423351085E-2</v>
      </c>
      <c r="L15" s="934"/>
      <c r="M15" s="934"/>
      <c r="N15" s="934"/>
      <c r="O15" s="934"/>
      <c r="P15" s="934"/>
    </row>
    <row r="16" spans="1:16" s="1126" customFormat="1" ht="18">
      <c r="A16" s="1174" t="s">
        <v>750</v>
      </c>
      <c r="B16" s="1208">
        <v>958</v>
      </c>
      <c r="C16" s="1208">
        <v>4489</v>
      </c>
      <c r="D16" s="1208">
        <v>2957</v>
      </c>
      <c r="E16" s="1208">
        <v>1458</v>
      </c>
      <c r="F16" s="1208">
        <v>717</v>
      </c>
      <c r="G16" s="1208">
        <v>118</v>
      </c>
      <c r="H16" s="1175">
        <f t="shared" si="0"/>
        <v>10697</v>
      </c>
      <c r="I16" s="1179">
        <f>+Tabla48[[#This Row],[Total ]]/$H$37</f>
        <v>1.7468568171834405E-2</v>
      </c>
      <c r="L16" s="254"/>
      <c r="M16" s="254"/>
      <c r="N16" s="254"/>
      <c r="O16" s="254"/>
      <c r="P16" s="254"/>
    </row>
    <row r="17" spans="1:16" s="1126" customFormat="1" ht="18">
      <c r="A17" s="1174" t="s">
        <v>751</v>
      </c>
      <c r="B17" s="1208">
        <v>1301</v>
      </c>
      <c r="C17" s="1208">
        <v>2649</v>
      </c>
      <c r="D17" s="1208">
        <v>1828</v>
      </c>
      <c r="E17" s="1208">
        <v>1134</v>
      </c>
      <c r="F17" s="1208">
        <v>566</v>
      </c>
      <c r="G17" s="1208">
        <v>89</v>
      </c>
      <c r="H17" s="1175">
        <f t="shared" si="0"/>
        <v>7567</v>
      </c>
      <c r="I17" s="1179">
        <f>+Tabla48[[#This Row],[Total ]]/$H$37</f>
        <v>1.2357170735371686E-2</v>
      </c>
      <c r="L17" s="254"/>
      <c r="M17" s="254"/>
      <c r="N17" s="254"/>
      <c r="O17" s="254"/>
      <c r="P17" s="254"/>
    </row>
    <row r="18" spans="1:16" s="1126" customFormat="1" ht="18">
      <c r="A18" s="1174" t="s">
        <v>752</v>
      </c>
      <c r="B18" s="1208">
        <v>863</v>
      </c>
      <c r="C18" s="1208">
        <v>2160</v>
      </c>
      <c r="D18" s="1208">
        <v>2251</v>
      </c>
      <c r="E18" s="1208">
        <v>635</v>
      </c>
      <c r="F18" s="1208">
        <v>397</v>
      </c>
      <c r="G18" s="1208">
        <v>73</v>
      </c>
      <c r="H18" s="1175">
        <f t="shared" si="0"/>
        <v>6379</v>
      </c>
      <c r="I18" s="1179">
        <f>+Tabla48[[#This Row],[Total ]]/$H$37</f>
        <v>1.0417125957570501E-2</v>
      </c>
      <c r="L18" s="254"/>
      <c r="M18" s="254"/>
      <c r="N18" s="254"/>
      <c r="O18" s="254"/>
      <c r="P18" s="254"/>
    </row>
    <row r="19" spans="1:16" s="1126" customFormat="1" ht="18">
      <c r="A19" s="1174" t="s">
        <v>753</v>
      </c>
      <c r="B19" s="1208">
        <v>739</v>
      </c>
      <c r="C19" s="1208">
        <v>1782</v>
      </c>
      <c r="D19" s="1208">
        <v>1426</v>
      </c>
      <c r="E19" s="1208">
        <v>1101</v>
      </c>
      <c r="F19" s="1208">
        <v>437</v>
      </c>
      <c r="G19" s="1208">
        <v>57</v>
      </c>
      <c r="H19" s="1175">
        <f t="shared" si="0"/>
        <v>5542</v>
      </c>
      <c r="I19" s="1179">
        <f>+Tabla48[[#This Row],[Total ]]/$H$37</f>
        <v>9.0502762277560305E-3</v>
      </c>
      <c r="L19" s="254"/>
      <c r="M19" s="254"/>
      <c r="N19" s="254"/>
      <c r="O19" s="254"/>
      <c r="P19" s="254"/>
    </row>
    <row r="20" spans="1:16" s="1126" customFormat="1" ht="18">
      <c r="A20" s="1174" t="s">
        <v>754</v>
      </c>
      <c r="B20" s="1208">
        <v>615</v>
      </c>
      <c r="C20" s="1208">
        <v>2767</v>
      </c>
      <c r="D20" s="1208">
        <v>1274</v>
      </c>
      <c r="E20" s="1208">
        <v>648</v>
      </c>
      <c r="F20" s="1208">
        <v>371</v>
      </c>
      <c r="G20" s="1208">
        <v>60</v>
      </c>
      <c r="H20" s="1175">
        <f t="shared" si="0"/>
        <v>5735</v>
      </c>
      <c r="I20" s="1179">
        <f>+Tabla48[[#This Row],[Total ]]/$H$37</f>
        <v>9.365451852432486E-3</v>
      </c>
      <c r="L20" s="254"/>
      <c r="M20" s="254"/>
      <c r="N20" s="254"/>
      <c r="O20" s="254"/>
      <c r="P20" s="254"/>
    </row>
    <row r="21" spans="1:16" s="1126" customFormat="1" ht="18">
      <c r="A21" s="1174" t="s">
        <v>755</v>
      </c>
      <c r="B21" s="1208">
        <v>680</v>
      </c>
      <c r="C21" s="1208">
        <v>1698</v>
      </c>
      <c r="D21" s="1208">
        <v>745</v>
      </c>
      <c r="E21" s="1208">
        <v>820</v>
      </c>
      <c r="F21" s="1208">
        <v>334</v>
      </c>
      <c r="G21" s="1208">
        <v>59</v>
      </c>
      <c r="H21" s="1175">
        <f t="shared" si="0"/>
        <v>4336</v>
      </c>
      <c r="I21" s="1179">
        <f>+Tabla48[[#This Row],[Total ]]/$H$37</f>
        <v>7.0808368321093745E-3</v>
      </c>
      <c r="L21" s="254"/>
      <c r="M21" s="254"/>
      <c r="N21" s="254"/>
      <c r="O21" s="254"/>
      <c r="P21" s="254"/>
    </row>
    <row r="22" spans="1:16" s="1126" customFormat="1" ht="18">
      <c r="A22" s="1174" t="s">
        <v>756</v>
      </c>
      <c r="B22" s="1208">
        <v>326</v>
      </c>
      <c r="C22" s="1208">
        <v>1234</v>
      </c>
      <c r="D22" s="1208">
        <v>781</v>
      </c>
      <c r="E22" s="1208">
        <v>552</v>
      </c>
      <c r="F22" s="1208">
        <v>273</v>
      </c>
      <c r="G22" s="1208">
        <v>43</v>
      </c>
      <c r="H22" s="1175">
        <f t="shared" si="0"/>
        <v>3209</v>
      </c>
      <c r="I22" s="1179">
        <f>+Tabla48[[#This Row],[Total ]]/$H$37</f>
        <v>5.240407148117846E-3</v>
      </c>
      <c r="L22" s="254"/>
      <c r="M22" s="254"/>
      <c r="N22" s="254"/>
      <c r="O22" s="254"/>
      <c r="P22" s="254"/>
    </row>
    <row r="23" spans="1:16" ht="18">
      <c r="A23" s="1174" t="s">
        <v>757</v>
      </c>
      <c r="B23" s="1208">
        <v>199</v>
      </c>
      <c r="C23" s="1208">
        <v>1333</v>
      </c>
      <c r="D23" s="1208">
        <v>915</v>
      </c>
      <c r="E23" s="1208">
        <v>345</v>
      </c>
      <c r="F23" s="1208">
        <v>286</v>
      </c>
      <c r="G23" s="1208">
        <v>45</v>
      </c>
      <c r="H23" s="1175">
        <f t="shared" si="0"/>
        <v>3123</v>
      </c>
      <c r="I23" s="1179">
        <f>+Tabla48[[#This Row],[Total ]]/$H$37</f>
        <v>5.0999661961894779E-3</v>
      </c>
    </row>
    <row r="24" spans="1:16" ht="18">
      <c r="A24" s="1174" t="s">
        <v>758</v>
      </c>
      <c r="B24" s="1208">
        <v>359</v>
      </c>
      <c r="C24" s="1208">
        <v>1895</v>
      </c>
      <c r="D24" s="1208">
        <v>882</v>
      </c>
      <c r="E24" s="1208">
        <v>569</v>
      </c>
      <c r="F24" s="1208">
        <v>253</v>
      </c>
      <c r="G24" s="1208">
        <v>27</v>
      </c>
      <c r="H24" s="1175">
        <f t="shared" si="0"/>
        <v>3985</v>
      </c>
      <c r="I24" s="1179">
        <f>+Tabla48[[#This Row],[Total ]]/$H$37</f>
        <v>6.5076417841226607E-3</v>
      </c>
    </row>
    <row r="25" spans="1:16" ht="18">
      <c r="A25" s="1174" t="s">
        <v>759</v>
      </c>
      <c r="B25" s="1208">
        <v>274</v>
      </c>
      <c r="C25" s="1208">
        <v>1269</v>
      </c>
      <c r="D25" s="1208">
        <v>804</v>
      </c>
      <c r="E25" s="1208">
        <v>420</v>
      </c>
      <c r="F25" s="1208">
        <v>226</v>
      </c>
      <c r="G25" s="1208">
        <v>35</v>
      </c>
      <c r="H25" s="1175">
        <f t="shared" si="0"/>
        <v>3028</v>
      </c>
      <c r="I25" s="1179">
        <f>+Tabla48[[#This Row],[Total ]]/$H$37</f>
        <v>4.9448279353383725E-3</v>
      </c>
    </row>
    <row r="26" spans="1:16" ht="18">
      <c r="A26" s="1174" t="s">
        <v>760</v>
      </c>
      <c r="B26" s="1208">
        <v>503</v>
      </c>
      <c r="C26" s="1208">
        <v>1145</v>
      </c>
      <c r="D26" s="1208">
        <v>989</v>
      </c>
      <c r="E26" s="1208">
        <v>562</v>
      </c>
      <c r="F26" s="1208">
        <v>235</v>
      </c>
      <c r="G26" s="1208">
        <v>44</v>
      </c>
      <c r="H26" s="1175">
        <f t="shared" si="0"/>
        <v>3478</v>
      </c>
      <c r="I26" s="1179">
        <f>+Tabla48[[#This Row],[Total ]]/$H$37</f>
        <v>5.6796933814751852E-3</v>
      </c>
    </row>
    <row r="27" spans="1:16" ht="18">
      <c r="A27" s="1174" t="s">
        <v>761</v>
      </c>
      <c r="B27" s="1208">
        <v>447</v>
      </c>
      <c r="C27" s="1208">
        <v>906</v>
      </c>
      <c r="D27" s="1208">
        <v>679</v>
      </c>
      <c r="E27" s="1208">
        <v>539</v>
      </c>
      <c r="F27" s="1208">
        <v>223</v>
      </c>
      <c r="G27" s="1208">
        <v>39</v>
      </c>
      <c r="H27" s="1175">
        <f t="shared" si="0"/>
        <v>2833</v>
      </c>
      <c r="I27" s="1179">
        <f>+Tabla48[[#This Row],[Total ]]/$H$37</f>
        <v>4.6263862420124211E-3</v>
      </c>
    </row>
    <row r="28" spans="1:16" ht="18">
      <c r="A28" s="1174" t="s">
        <v>762</v>
      </c>
      <c r="B28" s="1208">
        <v>286</v>
      </c>
      <c r="C28" s="1208">
        <v>1136</v>
      </c>
      <c r="D28" s="1208">
        <v>651</v>
      </c>
      <c r="E28" s="1208">
        <v>514</v>
      </c>
      <c r="F28" s="1208">
        <v>211</v>
      </c>
      <c r="G28" s="1208">
        <v>49</v>
      </c>
      <c r="H28" s="1175">
        <f t="shared" si="0"/>
        <v>2847</v>
      </c>
      <c r="I28" s="1179">
        <f>+Tabla48[[#This Row],[Total ]]/$H$37</f>
        <v>4.6492487225588998E-3</v>
      </c>
    </row>
    <row r="29" spans="1:16" ht="18">
      <c r="A29" s="1174" t="s">
        <v>763</v>
      </c>
      <c r="B29" s="1208">
        <v>576</v>
      </c>
      <c r="C29" s="1208">
        <v>1581</v>
      </c>
      <c r="D29" s="1208">
        <v>1100</v>
      </c>
      <c r="E29" s="1208">
        <v>495</v>
      </c>
      <c r="F29" s="1208">
        <v>184</v>
      </c>
      <c r="G29" s="1208">
        <v>19</v>
      </c>
      <c r="H29" s="1175">
        <f t="shared" si="0"/>
        <v>3955</v>
      </c>
      <c r="I29" s="1179">
        <f>+Tabla48[[#This Row],[Total ]]/$H$37</f>
        <v>6.4586507543802065E-3</v>
      </c>
    </row>
    <row r="30" spans="1:16" ht="18">
      <c r="A30" s="1174" t="s">
        <v>764</v>
      </c>
      <c r="B30" s="1208">
        <v>514</v>
      </c>
      <c r="C30" s="1208">
        <v>1447</v>
      </c>
      <c r="D30" s="1208">
        <v>538</v>
      </c>
      <c r="E30" s="1208">
        <v>438</v>
      </c>
      <c r="F30" s="1208">
        <v>194</v>
      </c>
      <c r="G30" s="1208">
        <v>30</v>
      </c>
      <c r="H30" s="1175">
        <f t="shared" si="0"/>
        <v>3161</v>
      </c>
      <c r="I30" s="1179">
        <f>+Tabla48[[#This Row],[Total ]]/$H$37</f>
        <v>5.1620215005299197E-3</v>
      </c>
    </row>
    <row r="31" spans="1:16" ht="18">
      <c r="A31" s="1174" t="s">
        <v>765</v>
      </c>
      <c r="B31" s="1208">
        <v>97</v>
      </c>
      <c r="C31" s="1208">
        <v>506</v>
      </c>
      <c r="D31" s="1208">
        <v>327</v>
      </c>
      <c r="E31" s="1208">
        <v>180</v>
      </c>
      <c r="F31" s="1208">
        <v>74</v>
      </c>
      <c r="G31" s="1208">
        <v>10</v>
      </c>
      <c r="H31" s="1175">
        <f t="shared" si="0"/>
        <v>1194</v>
      </c>
      <c r="I31" s="1179">
        <f>+Tabla48[[#This Row],[Total ]]/$H$37</f>
        <v>1.9498429837496755E-3</v>
      </c>
    </row>
    <row r="32" spans="1:16" ht="18">
      <c r="A32" s="1174" t="s">
        <v>766</v>
      </c>
      <c r="B32" s="1208">
        <v>164</v>
      </c>
      <c r="C32" s="1208">
        <v>840</v>
      </c>
      <c r="D32" s="1208">
        <v>700</v>
      </c>
      <c r="E32" s="1208">
        <v>139</v>
      </c>
      <c r="F32" s="1208">
        <v>66</v>
      </c>
      <c r="G32" s="1208">
        <v>12</v>
      </c>
      <c r="H32" s="1175">
        <f t="shared" si="0"/>
        <v>1921</v>
      </c>
      <c r="I32" s="1179">
        <f>+Tabla48[[#This Row],[Total ]]/$H$37</f>
        <v>3.1370589378418145E-3</v>
      </c>
    </row>
    <row r="33" spans="1:16" ht="18">
      <c r="A33" s="1174" t="s">
        <v>767</v>
      </c>
      <c r="B33" s="1208">
        <v>9</v>
      </c>
      <c r="C33" s="1208">
        <v>78</v>
      </c>
      <c r="D33" s="1208">
        <v>251</v>
      </c>
      <c r="E33" s="1208">
        <v>126</v>
      </c>
      <c r="F33" s="1208">
        <v>64</v>
      </c>
      <c r="G33" s="1208">
        <v>10</v>
      </c>
      <c r="H33" s="1175">
        <f t="shared" si="0"/>
        <v>538</v>
      </c>
      <c r="I33" s="1179">
        <f>+Tabla48[[#This Row],[Total ]]/$H$37</f>
        <v>8.7857246671467785E-4</v>
      </c>
    </row>
    <row r="34" spans="1:16" ht="18">
      <c r="A34" s="1174" t="s">
        <v>768</v>
      </c>
      <c r="B34" s="1208">
        <v>394</v>
      </c>
      <c r="C34" s="1208">
        <v>502</v>
      </c>
      <c r="D34" s="1208">
        <v>384</v>
      </c>
      <c r="E34" s="1208">
        <v>130</v>
      </c>
      <c r="F34" s="1208">
        <v>59</v>
      </c>
      <c r="G34" s="1208">
        <v>11</v>
      </c>
      <c r="H34" s="1175">
        <f t="shared" si="0"/>
        <v>1480</v>
      </c>
      <c r="I34" s="1179">
        <f>+Tabla48[[#This Row],[Total ]]/$H$37</f>
        <v>2.4168908006277382E-3</v>
      </c>
    </row>
    <row r="35" spans="1:16" ht="18">
      <c r="A35" s="1176" t="s">
        <v>769</v>
      </c>
      <c r="B35" s="1209">
        <v>134</v>
      </c>
      <c r="C35" s="1209">
        <v>486</v>
      </c>
      <c r="D35" s="1209">
        <v>168</v>
      </c>
      <c r="E35" s="1209">
        <v>100</v>
      </c>
      <c r="F35" s="1209">
        <v>47</v>
      </c>
      <c r="G35" s="1208">
        <v>8</v>
      </c>
      <c r="H35" s="1177">
        <f t="shared" si="0"/>
        <v>943</v>
      </c>
      <c r="I35" s="1179">
        <f>+Tabla48[[#This Row],[Total ]]/$H$37</f>
        <v>1.5399513682378091E-3</v>
      </c>
      <c r="J35" s="1126"/>
    </row>
    <row r="36" spans="1:16" ht="18">
      <c r="A36" s="1176" t="s">
        <v>770</v>
      </c>
      <c r="B36" s="1209">
        <v>123</v>
      </c>
      <c r="C36" s="1209">
        <v>371</v>
      </c>
      <c r="D36" s="1209">
        <v>134</v>
      </c>
      <c r="E36" s="1209">
        <v>50</v>
      </c>
      <c r="F36" s="1209">
        <v>39</v>
      </c>
      <c r="G36" s="1208">
        <v>5</v>
      </c>
      <c r="H36" s="1177">
        <f t="shared" si="0"/>
        <v>722</v>
      </c>
      <c r="I36" s="1179">
        <f>+Tabla48[[#This Row],[Total ]]/$H$37</f>
        <v>1.1790507824683968E-3</v>
      </c>
    </row>
    <row r="37" spans="1:16" ht="18">
      <c r="A37" s="1205" t="s">
        <v>650</v>
      </c>
      <c r="B37" s="1210">
        <f t="shared" ref="B37:I37" si="1">SUM(B5:B36)</f>
        <v>100945</v>
      </c>
      <c r="C37" s="1210">
        <f t="shared" si="1"/>
        <v>220031</v>
      </c>
      <c r="D37" s="1210">
        <f t="shared" si="1"/>
        <v>136743</v>
      </c>
      <c r="E37" s="1210">
        <f t="shared" si="1"/>
        <v>96392</v>
      </c>
      <c r="F37" s="1210">
        <f t="shared" si="1"/>
        <v>50232</v>
      </c>
      <c r="G37" s="1210">
        <f>SUM(G5:G36)</f>
        <v>8014</v>
      </c>
      <c r="H37" s="1210">
        <f t="shared" si="1"/>
        <v>612357</v>
      </c>
      <c r="I37" s="1206">
        <f t="shared" si="1"/>
        <v>1</v>
      </c>
    </row>
    <row r="39" spans="1:16" s="1126" customFormat="1">
      <c r="A39" s="254"/>
      <c r="B39" s="1107"/>
      <c r="C39" s="1107"/>
      <c r="D39" s="1107"/>
      <c r="E39" s="1107"/>
      <c r="F39" s="1107"/>
      <c r="G39" s="1107"/>
      <c r="H39" s="267"/>
      <c r="I39" s="1108"/>
      <c r="J39" s="254"/>
      <c r="L39" s="254"/>
      <c r="M39" s="254"/>
      <c r="N39" s="254"/>
      <c r="O39" s="254"/>
      <c r="P39" s="254"/>
    </row>
    <row r="40" spans="1:16">
      <c r="J40" s="1126"/>
    </row>
    <row r="42" spans="1:16">
      <c r="J42" s="1126"/>
    </row>
    <row r="43" spans="1:16">
      <c r="A43" s="1126"/>
      <c r="B43" s="1127"/>
      <c r="C43" s="1127"/>
      <c r="D43" s="1127"/>
      <c r="E43" s="1127"/>
      <c r="F43" s="1127"/>
      <c r="G43" s="1127"/>
      <c r="H43" s="1128"/>
      <c r="I43" s="1180"/>
    </row>
    <row r="44" spans="1:16">
      <c r="J44" s="1126"/>
    </row>
    <row r="45" spans="1:16">
      <c r="A45" s="1126"/>
      <c r="B45" s="1127"/>
      <c r="C45" s="1127"/>
      <c r="D45" s="1127"/>
      <c r="E45" s="1127"/>
      <c r="F45" s="1127"/>
      <c r="G45" s="1127"/>
      <c r="H45" s="1128"/>
      <c r="I45" s="1180"/>
      <c r="J45" s="296"/>
    </row>
    <row r="46" spans="1:16">
      <c r="J46" s="934"/>
    </row>
    <row r="47" spans="1:16">
      <c r="A47" s="1126"/>
      <c r="B47" s="1127"/>
      <c r="C47" s="1127"/>
      <c r="D47" s="1127"/>
      <c r="E47" s="1127"/>
      <c r="F47" s="1127"/>
      <c r="G47" s="1127"/>
      <c r="H47" s="1128"/>
      <c r="I47" s="1180"/>
    </row>
    <row r="48" spans="1:16">
      <c r="A48" s="296"/>
      <c r="B48" s="1129"/>
      <c r="C48" s="1129"/>
      <c r="D48" s="1129"/>
      <c r="E48" s="1129"/>
      <c r="F48" s="1129"/>
      <c r="G48" s="1129"/>
      <c r="H48" s="317"/>
      <c r="I48" s="1181"/>
      <c r="J48" s="296"/>
    </row>
    <row r="49" spans="1:16" s="1126" customFormat="1">
      <c r="A49" s="934"/>
      <c r="B49" s="1130"/>
      <c r="C49" s="1130"/>
      <c r="D49" s="1130"/>
      <c r="E49" s="1130"/>
      <c r="F49" s="1130"/>
      <c r="G49" s="1130"/>
      <c r="H49" s="1131"/>
      <c r="I49" s="1182"/>
      <c r="J49" s="254"/>
      <c r="K49" s="934"/>
      <c r="L49" s="254"/>
      <c r="M49" s="254"/>
      <c r="N49" s="254"/>
      <c r="O49" s="254"/>
      <c r="P49" s="254"/>
    </row>
    <row r="51" spans="1:16" s="1126" customFormat="1">
      <c r="A51" s="254"/>
      <c r="B51" s="1107"/>
      <c r="C51" s="1107"/>
      <c r="D51" s="1107"/>
      <c r="E51" s="1107"/>
      <c r="F51" s="1107"/>
      <c r="G51" s="1107"/>
      <c r="H51" s="267"/>
      <c r="I51" s="1108"/>
      <c r="J51" s="254"/>
      <c r="L51" s="254"/>
      <c r="M51" s="254"/>
      <c r="N51" s="254"/>
      <c r="O51" s="254"/>
      <c r="P51" s="254"/>
    </row>
    <row r="53" spans="1:16" s="1126" customFormat="1">
      <c r="A53" s="254"/>
      <c r="B53" s="1107"/>
      <c r="C53" s="1107"/>
      <c r="D53" s="1107"/>
      <c r="E53" s="1107"/>
      <c r="F53" s="1107"/>
      <c r="G53" s="1107"/>
      <c r="H53" s="267"/>
      <c r="I53" s="1108"/>
      <c r="J53" s="254"/>
      <c r="L53" s="254"/>
      <c r="M53" s="254"/>
      <c r="N53" s="254"/>
      <c r="O53" s="254"/>
      <c r="P53" s="254"/>
    </row>
    <row r="54" spans="1:16" s="296" customFormat="1">
      <c r="A54" s="254"/>
      <c r="B54" s="1107"/>
      <c r="C54" s="1107"/>
      <c r="D54" s="1107"/>
      <c r="E54" s="1107"/>
      <c r="F54" s="1107"/>
      <c r="G54" s="1107"/>
      <c r="H54" s="267"/>
      <c r="I54" s="1108"/>
      <c r="J54" s="254"/>
      <c r="K54" s="254"/>
      <c r="L54" s="254"/>
      <c r="M54" s="254"/>
      <c r="N54" s="254"/>
      <c r="O54" s="254"/>
      <c r="P54" s="254"/>
    </row>
    <row r="55" spans="1:16" s="934" customFormat="1">
      <c r="A55" s="254"/>
      <c r="B55" s="1107"/>
      <c r="C55" s="1107"/>
      <c r="D55" s="1107"/>
      <c r="E55" s="1107"/>
      <c r="F55" s="1107"/>
      <c r="G55" s="1107"/>
      <c r="H55" s="267"/>
      <c r="I55" s="1108"/>
      <c r="J55" s="254"/>
      <c r="K55" s="1126"/>
      <c r="L55" s="254"/>
      <c r="M55" s="254"/>
      <c r="N55" s="254"/>
      <c r="O55" s="254"/>
      <c r="P55" s="254"/>
    </row>
  </sheetData>
  <mergeCells count="2">
    <mergeCell ref="A1:J1"/>
    <mergeCell ref="A2:J2"/>
  </mergeCells>
  <pageMargins left="0.70866141732283472" right="0.70866141732283472" top="0.74803149606299213" bottom="0.74803149606299213" header="0.31496062992125984" footer="0.31496062992125984"/>
  <pageSetup paperSize="119" scale="38" orientation="landscape" r:id="rId1"/>
  <drawing r:id="rId2"/>
  <tableParts count="1">
    <tablePart r:id="rId3"/>
  </tableParts>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Hoja121">
    <tabColor rgb="FF66FF33"/>
    <pageSetUpPr fitToPage="1"/>
  </sheetPr>
  <dimension ref="A1:I32"/>
  <sheetViews>
    <sheetView showGridLines="0" view="pageBreakPreview" zoomScale="85" zoomScaleNormal="100" zoomScaleSheetLayoutView="85" workbookViewId="0">
      <selection activeCell="M24" sqref="L24:M24"/>
    </sheetView>
  </sheetViews>
  <sheetFormatPr defaultColWidth="11.42578125" defaultRowHeight="14.25"/>
  <cols>
    <col min="1" max="1" width="21.7109375" style="254" customWidth="1"/>
    <col min="2" max="2" width="14.140625" style="254" customWidth="1"/>
    <col min="3" max="3" width="16.5703125" style="254" customWidth="1"/>
    <col min="4" max="4" width="14.5703125" style="254" customWidth="1"/>
    <col min="5" max="6" width="17.28515625" style="254" customWidth="1"/>
    <col min="7" max="7" width="41.140625" style="254" customWidth="1"/>
    <col min="8" max="8" width="29" style="254" customWidth="1"/>
    <col min="9" max="9" width="25.42578125" style="254" customWidth="1"/>
    <col min="10" max="16384" width="11.42578125" style="254"/>
  </cols>
  <sheetData>
    <row r="1" spans="1:9" s="431" customFormat="1" ht="60.75" customHeight="1">
      <c r="A1" s="1543" t="s">
        <v>771</v>
      </c>
      <c r="B1" s="1543"/>
      <c r="C1" s="1543"/>
      <c r="D1" s="1543"/>
      <c r="E1" s="1543"/>
      <c r="F1" s="1543"/>
      <c r="G1" s="1543"/>
      <c r="H1" s="1543"/>
      <c r="I1" s="1543"/>
    </row>
    <row r="2" spans="1:9" s="431" customFormat="1" ht="20.25" customHeight="1">
      <c r="A2" s="1544" t="str">
        <f>+'V.4.3. NA.Cant. accid x región'!A2:R2</f>
        <v>Período:  Diciembre 2007 - Febrero 2025</v>
      </c>
      <c r="B2" s="1544"/>
      <c r="C2" s="1544"/>
      <c r="D2" s="1544"/>
      <c r="E2" s="1544"/>
      <c r="F2" s="1544"/>
      <c r="G2" s="1544"/>
      <c r="H2" s="1544"/>
      <c r="I2" s="1544"/>
    </row>
    <row r="3" spans="1:9" ht="9" customHeight="1"/>
    <row r="4" spans="1:9" ht="32.25" customHeight="1">
      <c r="A4" s="449" t="s">
        <v>180</v>
      </c>
      <c r="B4" s="450" t="s">
        <v>772</v>
      </c>
      <c r="C4" s="450" t="s">
        <v>523</v>
      </c>
      <c r="D4" s="450" t="s">
        <v>255</v>
      </c>
      <c r="E4" s="450" t="s">
        <v>773</v>
      </c>
      <c r="F4" s="540" t="s">
        <v>774</v>
      </c>
    </row>
    <row r="5" spans="1:9" ht="15.75">
      <c r="A5" s="1070">
        <v>2007</v>
      </c>
      <c r="B5" s="542">
        <v>445</v>
      </c>
      <c r="C5" s="542">
        <v>8099</v>
      </c>
      <c r="D5" s="543">
        <f t="shared" ref="D5:D18" si="0">SUM(B5:C5)</f>
        <v>8544</v>
      </c>
      <c r="E5" s="544">
        <f t="shared" ref="E5:E18" si="1">B5/D5</f>
        <v>5.2083333333333336E-2</v>
      </c>
      <c r="F5" s="545">
        <f t="shared" ref="F5:F18" si="2">C5/D5</f>
        <v>0.94791666666666663</v>
      </c>
    </row>
    <row r="6" spans="1:9" ht="15.75">
      <c r="A6" s="1070">
        <v>2008</v>
      </c>
      <c r="B6" s="542">
        <v>660</v>
      </c>
      <c r="C6" s="542">
        <v>10317</v>
      </c>
      <c r="D6" s="543">
        <f t="shared" si="0"/>
        <v>10977</v>
      </c>
      <c r="E6" s="544">
        <f t="shared" si="1"/>
        <v>6.0125717409128178E-2</v>
      </c>
      <c r="F6" s="545">
        <f t="shared" si="2"/>
        <v>0.9398742825908718</v>
      </c>
      <c r="G6" s="342"/>
      <c r="H6" s="342"/>
    </row>
    <row r="7" spans="1:9" ht="15.75">
      <c r="A7" s="1070">
        <v>2009</v>
      </c>
      <c r="B7" s="542">
        <v>986</v>
      </c>
      <c r="C7" s="542">
        <v>13697</v>
      </c>
      <c r="D7" s="543">
        <f t="shared" si="0"/>
        <v>14683</v>
      </c>
      <c r="E7" s="544">
        <f t="shared" si="1"/>
        <v>6.7152489273309274E-2</v>
      </c>
      <c r="F7" s="545">
        <f t="shared" si="2"/>
        <v>0.9328475107266907</v>
      </c>
    </row>
    <row r="8" spans="1:9" ht="15.75">
      <c r="A8" s="1070">
        <v>2010</v>
      </c>
      <c r="B8" s="542">
        <v>1477</v>
      </c>
      <c r="C8" s="542">
        <v>15979</v>
      </c>
      <c r="D8" s="543">
        <f t="shared" si="0"/>
        <v>17456</v>
      </c>
      <c r="E8" s="544">
        <f t="shared" si="1"/>
        <v>8.4612740604949582E-2</v>
      </c>
      <c r="F8" s="545">
        <f t="shared" si="2"/>
        <v>0.91538725939505039</v>
      </c>
    </row>
    <row r="9" spans="1:9" ht="15.75">
      <c r="A9" s="541">
        <v>2011</v>
      </c>
      <c r="B9" s="542">
        <v>2094</v>
      </c>
      <c r="C9" s="542">
        <v>20503</v>
      </c>
      <c r="D9" s="543">
        <f t="shared" si="0"/>
        <v>22597</v>
      </c>
      <c r="E9" s="544">
        <f t="shared" si="1"/>
        <v>9.2667168208169226E-2</v>
      </c>
      <c r="F9" s="545">
        <f t="shared" si="2"/>
        <v>0.90733283179183077</v>
      </c>
    </row>
    <row r="10" spans="1:9" ht="15.75">
      <c r="A10" s="1070">
        <v>2012</v>
      </c>
      <c r="B10" s="542">
        <v>3858</v>
      </c>
      <c r="C10" s="542">
        <v>22830</v>
      </c>
      <c r="D10" s="543">
        <f t="shared" si="0"/>
        <v>26688</v>
      </c>
      <c r="E10" s="544">
        <f t="shared" si="1"/>
        <v>0.1445593525179856</v>
      </c>
      <c r="F10" s="545">
        <f t="shared" si="2"/>
        <v>0.85544064748201443</v>
      </c>
    </row>
    <row r="11" spans="1:9" ht="15.75">
      <c r="A11" s="1070">
        <v>2013</v>
      </c>
      <c r="B11" s="542">
        <v>4451</v>
      </c>
      <c r="C11" s="542">
        <v>24184</v>
      </c>
      <c r="D11" s="543">
        <f t="shared" si="0"/>
        <v>28635</v>
      </c>
      <c r="E11" s="544">
        <f t="shared" si="1"/>
        <v>0.15543914789593155</v>
      </c>
      <c r="F11" s="545">
        <f t="shared" si="2"/>
        <v>0.84456085210406839</v>
      </c>
    </row>
    <row r="12" spans="1:9" ht="15.75">
      <c r="A12" s="1070">
        <v>2014</v>
      </c>
      <c r="B12" s="542">
        <v>5112</v>
      </c>
      <c r="C12" s="542">
        <v>25920</v>
      </c>
      <c r="D12" s="543">
        <f t="shared" si="0"/>
        <v>31032</v>
      </c>
      <c r="E12" s="544">
        <f t="shared" si="1"/>
        <v>0.16473317865429235</v>
      </c>
      <c r="F12" s="545">
        <f t="shared" si="2"/>
        <v>0.83526682134570762</v>
      </c>
    </row>
    <row r="13" spans="1:9" ht="15.75">
      <c r="A13" s="1070">
        <v>2015</v>
      </c>
      <c r="B13" s="542">
        <v>5396</v>
      </c>
      <c r="C13" s="542">
        <v>29153</v>
      </c>
      <c r="D13" s="543">
        <f t="shared" si="0"/>
        <v>34549</v>
      </c>
      <c r="E13" s="544">
        <f t="shared" si="1"/>
        <v>0.15618397059249181</v>
      </c>
      <c r="F13" s="545">
        <f t="shared" si="2"/>
        <v>0.84381602940750822</v>
      </c>
    </row>
    <row r="14" spans="1:9" ht="15.75">
      <c r="A14" s="1070">
        <v>2016</v>
      </c>
      <c r="B14" s="542">
        <v>6565</v>
      </c>
      <c r="C14" s="542">
        <v>32291</v>
      </c>
      <c r="D14" s="543">
        <f t="shared" si="0"/>
        <v>38856</v>
      </c>
      <c r="E14" s="544">
        <f t="shared" si="1"/>
        <v>0.16895717521103562</v>
      </c>
      <c r="F14" s="545">
        <f t="shared" si="2"/>
        <v>0.83104282478896441</v>
      </c>
    </row>
    <row r="15" spans="1:9" ht="15.75">
      <c r="A15" s="1070">
        <v>2017</v>
      </c>
      <c r="B15" s="542">
        <v>8616</v>
      </c>
      <c r="C15" s="542">
        <v>32873</v>
      </c>
      <c r="D15" s="543">
        <f t="shared" si="0"/>
        <v>41489</v>
      </c>
      <c r="E15" s="544">
        <f t="shared" si="1"/>
        <v>0.20766950275976764</v>
      </c>
      <c r="F15" s="545">
        <f t="shared" si="2"/>
        <v>0.7923304972402323</v>
      </c>
    </row>
    <row r="16" spans="1:9" ht="15.75">
      <c r="A16" s="549">
        <v>2018</v>
      </c>
      <c r="B16" s="936">
        <v>10106</v>
      </c>
      <c r="C16" s="936">
        <v>35364</v>
      </c>
      <c r="D16" s="546">
        <f t="shared" si="0"/>
        <v>45470</v>
      </c>
      <c r="E16" s="547">
        <f t="shared" si="1"/>
        <v>0.22225643281284363</v>
      </c>
      <c r="F16" s="548">
        <f t="shared" si="2"/>
        <v>0.77774356718715631</v>
      </c>
    </row>
    <row r="17" spans="1:9" ht="15.75">
      <c r="A17" s="549">
        <v>2019</v>
      </c>
      <c r="B17" s="936">
        <v>10920</v>
      </c>
      <c r="C17" s="936">
        <v>38228</v>
      </c>
      <c r="D17" s="937">
        <f t="shared" si="0"/>
        <v>49148</v>
      </c>
      <c r="E17" s="938">
        <f t="shared" si="1"/>
        <v>0.22218605029706193</v>
      </c>
      <c r="F17" s="548">
        <f t="shared" si="2"/>
        <v>0.77781394970293805</v>
      </c>
    </row>
    <row r="18" spans="1:9" ht="15.75">
      <c r="A18" s="549">
        <v>2020</v>
      </c>
      <c r="B18" s="936">
        <v>11630</v>
      </c>
      <c r="C18" s="936">
        <v>28515</v>
      </c>
      <c r="D18" s="937">
        <f t="shared" si="0"/>
        <v>40145</v>
      </c>
      <c r="E18" s="938">
        <f t="shared" si="1"/>
        <v>0.28969983808693484</v>
      </c>
      <c r="F18" s="548">
        <f t="shared" si="2"/>
        <v>0.71030016191306511</v>
      </c>
    </row>
    <row r="19" spans="1:9" ht="15.75">
      <c r="A19" s="549">
        <v>2021</v>
      </c>
      <c r="B19" s="936">
        <v>14102</v>
      </c>
      <c r="C19" s="936">
        <v>33348</v>
      </c>
      <c r="D19" s="937">
        <f>SUM(B19:C19)</f>
        <v>47450</v>
      </c>
      <c r="E19" s="938">
        <f>B19/D19</f>
        <v>0.29719704952581666</v>
      </c>
      <c r="F19" s="548">
        <f>C19/D19</f>
        <v>0.7028029504741834</v>
      </c>
    </row>
    <row r="20" spans="1:9" ht="15.75">
      <c r="A20" s="549">
        <v>2022</v>
      </c>
      <c r="B20" s="936">
        <v>12146</v>
      </c>
      <c r="C20" s="936">
        <v>37449</v>
      </c>
      <c r="D20" s="937">
        <v>49595</v>
      </c>
      <c r="E20" s="938">
        <v>0.24490372013307793</v>
      </c>
      <c r="F20" s="548">
        <v>0.75509627986692207</v>
      </c>
    </row>
    <row r="21" spans="1:9" ht="15.75">
      <c r="A21" s="549">
        <v>2023</v>
      </c>
      <c r="B21" s="936">
        <v>9115</v>
      </c>
      <c r="C21" s="936">
        <v>37682</v>
      </c>
      <c r="D21" s="937">
        <v>46797</v>
      </c>
      <c r="E21" s="938">
        <f>B21/D21</f>
        <v>0.19477744299848282</v>
      </c>
      <c r="F21" s="548">
        <f>C21/D21</f>
        <v>0.80522255700151724</v>
      </c>
    </row>
    <row r="22" spans="1:9" ht="15.75">
      <c r="A22" s="549">
        <v>2024</v>
      </c>
      <c r="B22" s="936">
        <v>9641</v>
      </c>
      <c r="C22" s="936">
        <v>40591</v>
      </c>
      <c r="D22" s="937">
        <v>46797</v>
      </c>
      <c r="E22" s="938">
        <f>B22/D22</f>
        <v>0.20601747975297563</v>
      </c>
      <c r="F22" s="548">
        <f>C22/D22</f>
        <v>0.86738466140991943</v>
      </c>
    </row>
    <row r="23" spans="1:9" ht="15.75">
      <c r="A23" s="549" t="str">
        <f>+'Resumen '!O6</f>
        <v>Feb.2025</v>
      </c>
      <c r="B23" s="936">
        <v>1625</v>
      </c>
      <c r="C23" s="936">
        <v>6389</v>
      </c>
      <c r="D23" s="937">
        <f>SUM(B23:C23)</f>
        <v>8014</v>
      </c>
      <c r="E23" s="938">
        <f>B23/D23</f>
        <v>0.20277015223359121</v>
      </c>
      <c r="F23" s="548">
        <f>C23/D23</f>
        <v>0.79722984776640882</v>
      </c>
    </row>
    <row r="24" spans="1:9" ht="15.75">
      <c r="A24" s="451" t="s">
        <v>225</v>
      </c>
      <c r="B24" s="452">
        <f>SUM(B5:B23)</f>
        <v>118945</v>
      </c>
      <c r="C24" s="452">
        <f>SUM(C5:C23)</f>
        <v>493412</v>
      </c>
      <c r="D24" s="452">
        <f>SUM(D5:D23)</f>
        <v>608922</v>
      </c>
      <c r="E24" s="550">
        <f>AVERAGE(E5:E23)</f>
        <v>0.17021010222637784</v>
      </c>
      <c r="F24" s="551">
        <f>AVERAGE(F5:F23)</f>
        <v>0.833653168361143</v>
      </c>
    </row>
    <row r="32" spans="1:9">
      <c r="I32" s="257"/>
    </row>
  </sheetData>
  <mergeCells count="2">
    <mergeCell ref="A1:I1"/>
    <mergeCell ref="A2:I2"/>
  </mergeCells>
  <pageMargins left="0.70866141732283472" right="0.70866141732283472" top="0.74803149606299213" bottom="0.74803149606299213" header="0.31496062992125984" footer="0.31496062992125984"/>
  <pageSetup paperSize="119" scale="57" orientation="landscape" r:id="rId1"/>
  <drawing r:id="rId2"/>
  <tableParts count="1">
    <tablePart r:id="rId3"/>
  </tableParts>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Hoja122">
    <tabColor rgb="FF66FF33"/>
    <pageSetUpPr fitToPage="1"/>
  </sheetPr>
  <dimension ref="A1:J24"/>
  <sheetViews>
    <sheetView showGridLines="0" view="pageBreakPreview" zoomScale="85" zoomScaleNormal="100" zoomScaleSheetLayoutView="85" workbookViewId="0">
      <selection activeCell="H18" sqref="H18"/>
    </sheetView>
  </sheetViews>
  <sheetFormatPr defaultColWidth="11.42578125" defaultRowHeight="14.25"/>
  <cols>
    <col min="1" max="1" width="18.140625" style="254" customWidth="1"/>
    <col min="2" max="2" width="16.7109375" style="254" customWidth="1"/>
    <col min="3" max="3" width="20.28515625" style="254" customWidth="1"/>
    <col min="4" max="4" width="19.5703125" style="254" customWidth="1"/>
    <col min="5" max="5" width="17.7109375" style="254" customWidth="1"/>
    <col min="6" max="6" width="17.28515625" style="254" customWidth="1"/>
    <col min="7" max="8" width="21.85546875" style="254" customWidth="1"/>
    <col min="9" max="9" width="22.5703125" style="254" customWidth="1"/>
    <col min="10" max="10" width="3.42578125" style="254" customWidth="1"/>
    <col min="11" max="16384" width="11.42578125" style="254"/>
  </cols>
  <sheetData>
    <row r="1" spans="1:10" s="431" customFormat="1" ht="60" customHeight="1">
      <c r="A1" s="1545" t="s">
        <v>775</v>
      </c>
      <c r="B1" s="1545"/>
      <c r="C1" s="1545"/>
      <c r="D1" s="1545"/>
      <c r="E1" s="1545"/>
      <c r="F1" s="1545"/>
      <c r="G1" s="1545"/>
      <c r="H1" s="1545"/>
      <c r="I1" s="1545"/>
    </row>
    <row r="2" spans="1:10" s="431" customFormat="1" ht="17.25" customHeight="1">
      <c r="A2" s="1545" t="str">
        <f>+'V.4.5. NA.Cant. accid x sector'!A2:I2</f>
        <v>Período:  Diciembre 2007 - Febrero 2025</v>
      </c>
      <c r="B2" s="1545"/>
      <c r="C2" s="1545"/>
      <c r="D2" s="1545"/>
      <c r="E2" s="1545"/>
      <c r="F2" s="1545"/>
      <c r="G2" s="1545"/>
      <c r="H2" s="1545"/>
      <c r="I2" s="1545"/>
    </row>
    <row r="3" spans="1:10" ht="10.5" customHeight="1">
      <c r="A3" s="420"/>
      <c r="B3" s="420"/>
      <c r="C3" s="420"/>
      <c r="D3" s="420"/>
      <c r="E3" s="420"/>
      <c r="F3" s="420"/>
      <c r="G3" s="296"/>
      <c r="H3" s="296"/>
      <c r="I3" s="296"/>
    </row>
    <row r="4" spans="1:10" s="296" customFormat="1" ht="27" customHeight="1">
      <c r="A4" s="453" t="s">
        <v>341</v>
      </c>
      <c r="B4" s="463" t="s">
        <v>776</v>
      </c>
      <c r="C4" s="463" t="s">
        <v>777</v>
      </c>
      <c r="D4" s="454" t="s">
        <v>709</v>
      </c>
      <c r="E4" s="463" t="s">
        <v>778</v>
      </c>
      <c r="F4" s="464" t="s">
        <v>779</v>
      </c>
      <c r="J4" s="254"/>
    </row>
    <row r="5" spans="1:10" ht="15">
      <c r="A5" s="552">
        <v>2007</v>
      </c>
      <c r="B5" s="553">
        <v>1471</v>
      </c>
      <c r="C5" s="553">
        <v>7068</v>
      </c>
      <c r="D5" s="554">
        <f>B5+C5</f>
        <v>8539</v>
      </c>
      <c r="E5" s="555">
        <f>B5/D5</f>
        <v>0.17226841550532848</v>
      </c>
      <c r="F5" s="556">
        <f>C5/D5</f>
        <v>0.82773158449467155</v>
      </c>
    </row>
    <row r="6" spans="1:10" ht="15">
      <c r="A6" s="552">
        <v>2008</v>
      </c>
      <c r="B6" s="553">
        <v>2073</v>
      </c>
      <c r="C6" s="553">
        <v>8902</v>
      </c>
      <c r="D6" s="554">
        <f>B6+C6</f>
        <v>10975</v>
      </c>
      <c r="E6" s="555">
        <f t="shared" ref="E6:E23" si="0">B6/D6</f>
        <v>0.18888382687927108</v>
      </c>
      <c r="F6" s="556">
        <f t="shared" ref="F6:F23" si="1">C6/D6</f>
        <v>0.81111617312072892</v>
      </c>
    </row>
    <row r="7" spans="1:10" ht="15">
      <c r="A7" s="552">
        <v>2009</v>
      </c>
      <c r="B7" s="553">
        <v>3079</v>
      </c>
      <c r="C7" s="553">
        <v>11601</v>
      </c>
      <c r="D7" s="554">
        <f>B7+C7</f>
        <v>14680</v>
      </c>
      <c r="E7" s="555">
        <f t="shared" si="0"/>
        <v>0.20974114441416894</v>
      </c>
      <c r="F7" s="556">
        <f t="shared" si="1"/>
        <v>0.79025885558583109</v>
      </c>
    </row>
    <row r="8" spans="1:10" ht="15">
      <c r="A8" s="552">
        <v>2010</v>
      </c>
      <c r="B8" s="553">
        <v>3933</v>
      </c>
      <c r="C8" s="553">
        <v>13522</v>
      </c>
      <c r="D8" s="554">
        <f t="shared" ref="D8:D16" si="2">B8+C8</f>
        <v>17455</v>
      </c>
      <c r="E8" s="555">
        <f t="shared" si="0"/>
        <v>0.22532225723288457</v>
      </c>
      <c r="F8" s="556">
        <f t="shared" si="1"/>
        <v>0.77467774276711543</v>
      </c>
    </row>
    <row r="9" spans="1:10" ht="15">
      <c r="A9" s="552">
        <v>2011</v>
      </c>
      <c r="B9" s="553">
        <v>5636</v>
      </c>
      <c r="C9" s="553">
        <v>16957</v>
      </c>
      <c r="D9" s="554">
        <f t="shared" si="2"/>
        <v>22593</v>
      </c>
      <c r="E9" s="555">
        <f t="shared" si="0"/>
        <v>0.24945779666268314</v>
      </c>
      <c r="F9" s="556">
        <f t="shared" si="1"/>
        <v>0.75054220333731692</v>
      </c>
    </row>
    <row r="10" spans="1:10" ht="15">
      <c r="A10" s="552">
        <v>2012</v>
      </c>
      <c r="B10" s="553">
        <v>7023</v>
      </c>
      <c r="C10" s="553">
        <v>19654</v>
      </c>
      <c r="D10" s="554">
        <f t="shared" si="2"/>
        <v>26677</v>
      </c>
      <c r="E10" s="555">
        <f t="shared" si="0"/>
        <v>0.26326048656145745</v>
      </c>
      <c r="F10" s="556">
        <f t="shared" si="1"/>
        <v>0.7367395134385426</v>
      </c>
      <c r="G10" s="254" t="s">
        <v>1</v>
      </c>
    </row>
    <row r="11" spans="1:10" ht="15">
      <c r="A11" s="552">
        <v>2013</v>
      </c>
      <c r="B11" s="553">
        <v>7837</v>
      </c>
      <c r="C11" s="553">
        <v>20767</v>
      </c>
      <c r="D11" s="554">
        <f t="shared" si="2"/>
        <v>28604</v>
      </c>
      <c r="E11" s="555">
        <f t="shared" si="0"/>
        <v>0.27398265976786462</v>
      </c>
      <c r="F11" s="556">
        <f t="shared" si="1"/>
        <v>0.72601734023213538</v>
      </c>
    </row>
    <row r="12" spans="1:10" ht="13.5" customHeight="1">
      <c r="A12" s="552">
        <v>2014</v>
      </c>
      <c r="B12" s="553">
        <v>8887</v>
      </c>
      <c r="C12" s="553">
        <v>22125</v>
      </c>
      <c r="D12" s="554">
        <f t="shared" si="2"/>
        <v>31012</v>
      </c>
      <c r="E12" s="555">
        <f t="shared" si="0"/>
        <v>0.28656649039081644</v>
      </c>
      <c r="F12" s="556">
        <f t="shared" si="1"/>
        <v>0.7134335096091835</v>
      </c>
    </row>
    <row r="13" spans="1:10" ht="15">
      <c r="A13" s="552">
        <v>2015</v>
      </c>
      <c r="B13" s="553">
        <v>10111</v>
      </c>
      <c r="C13" s="553">
        <v>24423</v>
      </c>
      <c r="D13" s="554">
        <f t="shared" si="2"/>
        <v>34534</v>
      </c>
      <c r="E13" s="555">
        <f t="shared" si="0"/>
        <v>0.29278392309028783</v>
      </c>
      <c r="F13" s="556">
        <f t="shared" si="1"/>
        <v>0.70721607690971222</v>
      </c>
    </row>
    <row r="14" spans="1:10" ht="15">
      <c r="A14" s="552">
        <v>2016</v>
      </c>
      <c r="B14" s="553">
        <v>12078</v>
      </c>
      <c r="C14" s="553">
        <v>26764</v>
      </c>
      <c r="D14" s="554">
        <f t="shared" si="2"/>
        <v>38842</v>
      </c>
      <c r="E14" s="555">
        <f t="shared" si="0"/>
        <v>0.31095206220071059</v>
      </c>
      <c r="F14" s="556">
        <f t="shared" si="1"/>
        <v>0.68904793779928941</v>
      </c>
    </row>
    <row r="15" spans="1:10" ht="15">
      <c r="A15" s="552">
        <v>2017</v>
      </c>
      <c r="B15" s="553">
        <v>12405</v>
      </c>
      <c r="C15" s="553">
        <v>29049</v>
      </c>
      <c r="D15" s="554">
        <f t="shared" si="2"/>
        <v>41454</v>
      </c>
      <c r="E15" s="555">
        <f t="shared" si="0"/>
        <v>0.29924735851787526</v>
      </c>
      <c r="F15" s="556">
        <f t="shared" si="1"/>
        <v>0.70075264148212479</v>
      </c>
    </row>
    <row r="16" spans="1:10" ht="15">
      <c r="A16" s="552">
        <v>2018</v>
      </c>
      <c r="B16" s="553">
        <v>14681</v>
      </c>
      <c r="C16" s="553">
        <v>30770</v>
      </c>
      <c r="D16" s="554">
        <f t="shared" si="2"/>
        <v>45451</v>
      </c>
      <c r="E16" s="555">
        <f t="shared" si="0"/>
        <v>0.32300719456117577</v>
      </c>
      <c r="F16" s="556">
        <f t="shared" si="1"/>
        <v>0.67699280543882423</v>
      </c>
    </row>
    <row r="17" spans="1:9" ht="15">
      <c r="A17" s="552">
        <v>2019</v>
      </c>
      <c r="B17" s="553">
        <v>16847</v>
      </c>
      <c r="C17" s="553">
        <v>32268</v>
      </c>
      <c r="D17" s="554">
        <f t="shared" ref="D17:D23" si="3">B17+C17</f>
        <v>49115</v>
      </c>
      <c r="E17" s="555">
        <f t="shared" si="0"/>
        <v>0.34301130001018021</v>
      </c>
      <c r="F17" s="556">
        <f t="shared" si="1"/>
        <v>0.65698869998981979</v>
      </c>
    </row>
    <row r="18" spans="1:9" ht="15">
      <c r="A18" s="552">
        <v>2020</v>
      </c>
      <c r="B18" s="553">
        <v>15459</v>
      </c>
      <c r="C18" s="553">
        <v>24686</v>
      </c>
      <c r="D18" s="554">
        <f t="shared" si="3"/>
        <v>40145</v>
      </c>
      <c r="E18" s="555">
        <f t="shared" si="0"/>
        <v>0.38507908830489473</v>
      </c>
      <c r="F18" s="556">
        <f t="shared" si="1"/>
        <v>0.61492091169510521</v>
      </c>
      <c r="I18" s="254" t="s">
        <v>1</v>
      </c>
    </row>
    <row r="19" spans="1:9" ht="15">
      <c r="A19" s="552">
        <v>2021</v>
      </c>
      <c r="B19" s="553">
        <v>18828</v>
      </c>
      <c r="C19" s="553">
        <v>28622</v>
      </c>
      <c r="D19" s="554">
        <f t="shared" si="3"/>
        <v>47450</v>
      </c>
      <c r="E19" s="555">
        <f t="shared" si="0"/>
        <v>0.39679662802950472</v>
      </c>
      <c r="F19" s="556">
        <f t="shared" si="1"/>
        <v>0.60320337197049523</v>
      </c>
    </row>
    <row r="20" spans="1:9" ht="15">
      <c r="A20" s="552">
        <v>2022</v>
      </c>
      <c r="B20" s="553">
        <v>19549</v>
      </c>
      <c r="C20" s="553">
        <v>30046</v>
      </c>
      <c r="D20" s="554">
        <f t="shared" si="3"/>
        <v>49595</v>
      </c>
      <c r="E20" s="555">
        <f t="shared" si="0"/>
        <v>0.39417279967738683</v>
      </c>
      <c r="F20" s="556">
        <f t="shared" si="1"/>
        <v>0.60582720032261317</v>
      </c>
      <c r="G20" s="343"/>
      <c r="H20" s="343"/>
    </row>
    <row r="21" spans="1:9" ht="15">
      <c r="A21" s="552">
        <v>2023</v>
      </c>
      <c r="B21" s="553">
        <v>16560</v>
      </c>
      <c r="C21" s="553">
        <v>30237</v>
      </c>
      <c r="D21" s="554">
        <f t="shared" si="3"/>
        <v>46797</v>
      </c>
      <c r="E21" s="555">
        <f>B21/D21</f>
        <v>0.35386883774600936</v>
      </c>
      <c r="F21" s="556">
        <f>C21/D21</f>
        <v>0.64613116225399059</v>
      </c>
      <c r="G21" s="343"/>
      <c r="H21" s="343"/>
    </row>
    <row r="22" spans="1:9" ht="15">
      <c r="A22" s="552">
        <v>2024</v>
      </c>
      <c r="B22" s="553">
        <v>18755</v>
      </c>
      <c r="C22" s="553">
        <v>31477</v>
      </c>
      <c r="D22" s="554">
        <v>50232</v>
      </c>
      <c r="E22" s="555">
        <f>B22/D22</f>
        <v>0.373367574454531</v>
      </c>
      <c r="F22" s="556">
        <f>C22/D22</f>
        <v>0.62663242554546905</v>
      </c>
      <c r="G22" s="343"/>
      <c r="H22" s="343"/>
    </row>
    <row r="23" spans="1:9" ht="15">
      <c r="A23" s="1249" t="str">
        <f>+'Resumen '!O6</f>
        <v>Feb.2025</v>
      </c>
      <c r="B23" s="553">
        <v>3098</v>
      </c>
      <c r="C23" s="553">
        <v>4916</v>
      </c>
      <c r="D23" s="554">
        <f t="shared" si="3"/>
        <v>8014</v>
      </c>
      <c r="E23" s="555">
        <f t="shared" si="0"/>
        <v>0.38657349638133265</v>
      </c>
      <c r="F23" s="556">
        <f t="shared" si="1"/>
        <v>0.61342650361866735</v>
      </c>
      <c r="G23" s="343"/>
      <c r="H23" s="343"/>
    </row>
    <row r="24" spans="1:9" ht="15">
      <c r="A24" s="455" t="s">
        <v>225</v>
      </c>
      <c r="B24" s="456">
        <f>SUM(B5:B23)</f>
        <v>198310</v>
      </c>
      <c r="C24" s="456">
        <f>SUM(C5:C23)</f>
        <v>413854</v>
      </c>
      <c r="D24" s="456">
        <f>SUM(D5:D23)</f>
        <v>612164</v>
      </c>
      <c r="E24" s="557">
        <f>B24/D24</f>
        <v>0.32394913781274298</v>
      </c>
      <c r="F24" s="558">
        <f>C24/D24</f>
        <v>0.67605086218725696</v>
      </c>
    </row>
  </sheetData>
  <mergeCells count="2">
    <mergeCell ref="A2:I2"/>
    <mergeCell ref="A1:I1"/>
  </mergeCells>
  <pageMargins left="0.70866141732283472" right="0.70866141732283472" top="0.74803149606299213" bottom="0.74803149606299213" header="0.31496062992125984" footer="0.31496062992125984"/>
  <pageSetup paperSize="119" scale="61" orientation="landscape" r:id="rId1"/>
  <drawing r:id="rId2"/>
  <tableParts count="1">
    <tablePart r:id="rId3"/>
  </tablePart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Hoja123">
    <tabColor rgb="FF66FF33"/>
    <pageSetUpPr fitToPage="1"/>
  </sheetPr>
  <dimension ref="A1:M26"/>
  <sheetViews>
    <sheetView showGridLines="0" view="pageBreakPreview" zoomScale="70" zoomScaleNormal="100" zoomScaleSheetLayoutView="70" workbookViewId="0">
      <selection activeCell="K19" sqref="K19"/>
    </sheetView>
  </sheetViews>
  <sheetFormatPr defaultColWidth="11.42578125" defaultRowHeight="18"/>
  <cols>
    <col min="1" max="1" width="22.5703125" style="259" customWidth="1"/>
    <col min="2" max="2" width="15.42578125" style="259" customWidth="1"/>
    <col min="3" max="5" width="15.140625" style="259" bestFit="1" customWidth="1"/>
    <col min="6" max="6" width="14.28515625" style="259" customWidth="1"/>
    <col min="7" max="7" width="18.7109375" style="259" customWidth="1"/>
    <col min="8" max="8" width="17.85546875" style="259" customWidth="1"/>
    <col min="9" max="9" width="21.7109375" style="259" customWidth="1"/>
    <col min="10" max="10" width="20.85546875" style="259" customWidth="1"/>
    <col min="11" max="11" width="20" style="259" customWidth="1"/>
    <col min="12" max="12" width="20.5703125" style="259" customWidth="1"/>
    <col min="13" max="13" width="20.7109375" style="259" customWidth="1"/>
    <col min="14" max="16384" width="11.42578125" style="259"/>
  </cols>
  <sheetData>
    <row r="1" spans="1:13" s="457" customFormat="1" ht="79.5" customHeight="1">
      <c r="A1" s="1489" t="s">
        <v>780</v>
      </c>
      <c r="B1" s="1489"/>
      <c r="C1" s="1489"/>
      <c r="D1" s="1489"/>
      <c r="E1" s="1489"/>
      <c r="F1" s="1489"/>
      <c r="G1" s="1489"/>
      <c r="H1" s="1489"/>
      <c r="I1" s="1489"/>
      <c r="J1" s="1489"/>
      <c r="K1" s="1489"/>
      <c r="L1" s="1489"/>
      <c r="M1" s="1489"/>
    </row>
    <row r="2" spans="1:13" s="457" customFormat="1" ht="24" customHeight="1">
      <c r="A2" s="1489" t="str">
        <f>+'V.4.6. Accid x sexo'!A2:I2</f>
        <v>Período:  Diciembre 2007 - Febrero 2025</v>
      </c>
      <c r="B2" s="1489"/>
      <c r="C2" s="1489"/>
      <c r="D2" s="1489"/>
      <c r="E2" s="1489"/>
      <c r="F2" s="1489"/>
      <c r="G2" s="1489"/>
      <c r="H2" s="1489"/>
      <c r="I2" s="1489"/>
      <c r="J2" s="1489"/>
      <c r="K2" s="1489"/>
      <c r="L2" s="1489"/>
      <c r="M2" s="1489"/>
    </row>
    <row r="3" spans="1:13" ht="13.5" customHeight="1">
      <c r="A3" s="991"/>
      <c r="B3" s="344"/>
      <c r="C3" s="344"/>
      <c r="D3" s="344"/>
      <c r="E3" s="344"/>
      <c r="F3" s="344"/>
      <c r="G3" s="344"/>
      <c r="H3" s="344"/>
    </row>
    <row r="4" spans="1:13" s="315" customFormat="1" ht="42.75" customHeight="1">
      <c r="A4" s="524" t="s">
        <v>180</v>
      </c>
      <c r="B4" s="790" t="s">
        <v>781</v>
      </c>
      <c r="C4" s="790" t="s">
        <v>782</v>
      </c>
      <c r="D4" s="790" t="s">
        <v>783</v>
      </c>
      <c r="E4" s="790" t="s">
        <v>784</v>
      </c>
      <c r="F4" s="790" t="s">
        <v>785</v>
      </c>
      <c r="G4" s="790" t="s">
        <v>786</v>
      </c>
      <c r="H4" s="791" t="s">
        <v>255</v>
      </c>
      <c r="I4" s="259"/>
      <c r="J4" s="259"/>
      <c r="K4" s="259"/>
      <c r="L4" s="259"/>
      <c r="M4" s="259"/>
    </row>
    <row r="5" spans="1:13" ht="18.75" customHeight="1">
      <c r="A5" s="529" t="s">
        <v>787</v>
      </c>
      <c r="B5" s="1216">
        <v>9</v>
      </c>
      <c r="C5" s="1216">
        <v>1413</v>
      </c>
      <c r="D5" s="1216">
        <v>3274</v>
      </c>
      <c r="E5" s="1216">
        <v>2149</v>
      </c>
      <c r="F5" s="1216">
        <v>1123</v>
      </c>
      <c r="G5" s="1216">
        <f>571+5</f>
        <v>576</v>
      </c>
      <c r="H5" s="1217">
        <f>SUM(B5:G5)</f>
        <v>8544</v>
      </c>
    </row>
    <row r="6" spans="1:13">
      <c r="A6" s="529" t="s">
        <v>234</v>
      </c>
      <c r="B6" s="1216">
        <v>7</v>
      </c>
      <c r="C6" s="1216">
        <v>1031</v>
      </c>
      <c r="D6" s="1216">
        <v>4066</v>
      </c>
      <c r="E6" s="1216">
        <v>3112</v>
      </c>
      <c r="F6" s="1216">
        <v>1708</v>
      </c>
      <c r="G6" s="1216">
        <v>1053</v>
      </c>
      <c r="H6" s="1217">
        <f>SUM(B6:G6)</f>
        <v>10977</v>
      </c>
    </row>
    <row r="7" spans="1:13">
      <c r="A7" s="529" t="s">
        <v>235</v>
      </c>
      <c r="B7" s="1216">
        <v>2</v>
      </c>
      <c r="C7" s="1216">
        <v>2024</v>
      </c>
      <c r="D7" s="1216">
        <v>5530</v>
      </c>
      <c r="E7" s="1216">
        <v>3839</v>
      </c>
      <c r="F7" s="1216">
        <v>2108</v>
      </c>
      <c r="G7" s="1216">
        <v>1180</v>
      </c>
      <c r="H7" s="1217">
        <f>SUM(B7:G7)</f>
        <v>14683</v>
      </c>
    </row>
    <row r="8" spans="1:13">
      <c r="A8" s="529" t="s">
        <v>236</v>
      </c>
      <c r="B8" s="1216">
        <v>0</v>
      </c>
      <c r="C8" s="1216">
        <v>3154</v>
      </c>
      <c r="D8" s="1216">
        <v>6350</v>
      </c>
      <c r="E8" s="1216">
        <v>4256</v>
      </c>
      <c r="F8" s="1216">
        <v>2407</v>
      </c>
      <c r="G8" s="1216">
        <v>1289</v>
      </c>
      <c r="H8" s="1217">
        <f>SUM(B8:G8)</f>
        <v>17456</v>
      </c>
    </row>
    <row r="9" spans="1:13">
      <c r="A9" s="529">
        <v>2011</v>
      </c>
      <c r="B9" s="1216">
        <v>6</v>
      </c>
      <c r="C9" s="1216">
        <v>4931</v>
      </c>
      <c r="D9" s="1216">
        <v>7715</v>
      </c>
      <c r="E9" s="1216">
        <v>5319</v>
      </c>
      <c r="F9" s="1216">
        <v>3017</v>
      </c>
      <c r="G9" s="1216">
        <v>1609</v>
      </c>
      <c r="H9" s="1217">
        <f>SUM(B9:G9)</f>
        <v>22597</v>
      </c>
    </row>
    <row r="10" spans="1:13" ht="18" customHeight="1">
      <c r="A10" s="529" t="s">
        <v>238</v>
      </c>
      <c r="B10" s="1216">
        <v>18</v>
      </c>
      <c r="C10" s="1216">
        <v>6875</v>
      </c>
      <c r="D10" s="1216">
        <v>8611</v>
      </c>
      <c r="E10" s="1216">
        <v>5883</v>
      </c>
      <c r="F10" s="1216">
        <v>3457</v>
      </c>
      <c r="G10" s="1216">
        <v>1844</v>
      </c>
      <c r="H10" s="1217">
        <f t="shared" ref="H10:H15" si="0">SUM(B10:G10)</f>
        <v>26688</v>
      </c>
    </row>
    <row r="11" spans="1:13" ht="18.75" customHeight="1">
      <c r="A11" s="529" t="s">
        <v>239</v>
      </c>
      <c r="B11" s="1216">
        <v>34</v>
      </c>
      <c r="C11" s="1216">
        <v>8429</v>
      </c>
      <c r="D11" s="1216">
        <v>8946</v>
      </c>
      <c r="E11" s="1216">
        <v>5876</v>
      </c>
      <c r="F11" s="1216">
        <v>3510</v>
      </c>
      <c r="G11" s="1216">
        <v>1840</v>
      </c>
      <c r="H11" s="1217">
        <f t="shared" si="0"/>
        <v>28635</v>
      </c>
    </row>
    <row r="12" spans="1:13" ht="17.25" customHeight="1">
      <c r="A12" s="529" t="s">
        <v>240</v>
      </c>
      <c r="B12" s="1216">
        <v>80</v>
      </c>
      <c r="C12" s="1216">
        <v>9624</v>
      </c>
      <c r="D12" s="1216">
        <v>8806</v>
      </c>
      <c r="E12" s="1216">
        <v>6269</v>
      </c>
      <c r="F12" s="1216">
        <v>3876</v>
      </c>
      <c r="G12" s="1216">
        <v>2377</v>
      </c>
      <c r="H12" s="1217">
        <f t="shared" si="0"/>
        <v>31032</v>
      </c>
    </row>
    <row r="13" spans="1:13" ht="16.5" customHeight="1">
      <c r="A13" s="529" t="s">
        <v>241</v>
      </c>
      <c r="B13" s="1216">
        <v>165</v>
      </c>
      <c r="C13" s="1216">
        <v>12019</v>
      </c>
      <c r="D13" s="1216">
        <v>10377</v>
      </c>
      <c r="E13" s="1216">
        <v>6571</v>
      </c>
      <c r="F13" s="1216">
        <v>3782</v>
      </c>
      <c r="G13" s="1216">
        <v>1635</v>
      </c>
      <c r="H13" s="1217">
        <f t="shared" si="0"/>
        <v>34549</v>
      </c>
    </row>
    <row r="14" spans="1:13" ht="16.5" customHeight="1">
      <c r="A14" s="529" t="s">
        <v>242</v>
      </c>
      <c r="B14" s="1216">
        <v>153</v>
      </c>
      <c r="C14" s="1216">
        <v>13830</v>
      </c>
      <c r="D14" s="1216">
        <v>11563</v>
      </c>
      <c r="E14" s="1216">
        <v>7417</v>
      </c>
      <c r="F14" s="1216">
        <v>4270</v>
      </c>
      <c r="G14" s="1216">
        <v>1623</v>
      </c>
      <c r="H14" s="1217">
        <f t="shared" si="0"/>
        <v>38856</v>
      </c>
    </row>
    <row r="15" spans="1:13">
      <c r="A15" s="529" t="s">
        <v>243</v>
      </c>
      <c r="B15" s="1216">
        <v>189</v>
      </c>
      <c r="C15" s="1216">
        <v>15003</v>
      </c>
      <c r="D15" s="1216">
        <v>12102</v>
      </c>
      <c r="E15" s="1216">
        <v>7868</v>
      </c>
      <c r="F15" s="1216">
        <v>4631</v>
      </c>
      <c r="G15" s="1216">
        <v>1696</v>
      </c>
      <c r="H15" s="1217">
        <f t="shared" si="0"/>
        <v>41489</v>
      </c>
    </row>
    <row r="16" spans="1:13">
      <c r="A16" s="529" t="s">
        <v>244</v>
      </c>
      <c r="B16" s="1218">
        <v>160</v>
      </c>
      <c r="C16" s="1218">
        <v>16268</v>
      </c>
      <c r="D16" s="1218">
        <v>13433</v>
      </c>
      <c r="E16" s="1218">
        <v>8648</v>
      </c>
      <c r="F16" s="1218">
        <v>5102</v>
      </c>
      <c r="G16" s="1218">
        <v>1859</v>
      </c>
      <c r="H16" s="1219">
        <f>SUM(B16:G16)</f>
        <v>45470</v>
      </c>
    </row>
    <row r="17" spans="1:13">
      <c r="A17" s="529" t="s">
        <v>245</v>
      </c>
      <c r="B17" s="1218">
        <v>147</v>
      </c>
      <c r="C17" s="1218">
        <v>17232</v>
      </c>
      <c r="D17" s="1218">
        <v>14644</v>
      </c>
      <c r="E17" s="1218">
        <v>9524</v>
      </c>
      <c r="F17" s="1218">
        <v>5494</v>
      </c>
      <c r="G17" s="1218">
        <v>2107</v>
      </c>
      <c r="H17" s="1219">
        <f>SUM(B17:G17)</f>
        <v>49148</v>
      </c>
    </row>
    <row r="18" spans="1:13">
      <c r="A18" s="529" t="s">
        <v>246</v>
      </c>
      <c r="B18" s="1218">
        <v>84</v>
      </c>
      <c r="C18" s="1218">
        <v>12952</v>
      </c>
      <c r="D18" s="1218">
        <v>12784</v>
      </c>
      <c r="E18" s="1218">
        <v>8100</v>
      </c>
      <c r="F18" s="1218">
        <v>4681</v>
      </c>
      <c r="G18" s="1218">
        <v>1544</v>
      </c>
      <c r="H18" s="1219">
        <f>SUM(B18:G18)</f>
        <v>40145</v>
      </c>
    </row>
    <row r="19" spans="1:13">
      <c r="A19" s="528">
        <v>2021</v>
      </c>
      <c r="B19" s="1218">
        <v>135</v>
      </c>
      <c r="C19" s="1218">
        <v>15071</v>
      </c>
      <c r="D19" s="1218">
        <v>15016</v>
      </c>
      <c r="E19" s="1218">
        <v>9465</v>
      </c>
      <c r="F19" s="1218">
        <v>5623</v>
      </c>
      <c r="G19" s="1218">
        <v>2140</v>
      </c>
      <c r="H19" s="1219">
        <f>SUM(B19:G19)</f>
        <v>47450</v>
      </c>
    </row>
    <row r="20" spans="1:13">
      <c r="A20" s="528">
        <v>2022</v>
      </c>
      <c r="B20" s="1218">
        <v>163</v>
      </c>
      <c r="C20" s="1218">
        <v>16256</v>
      </c>
      <c r="D20" s="1218">
        <v>15489</v>
      </c>
      <c r="E20" s="1218">
        <v>9689</v>
      </c>
      <c r="F20" s="1218">
        <v>5679</v>
      </c>
      <c r="G20" s="1218">
        <v>2319</v>
      </c>
      <c r="H20" s="1219">
        <v>49595</v>
      </c>
    </row>
    <row r="21" spans="1:13">
      <c r="A21" s="1250">
        <f>+Tabla47[[#This Row],[Año ]]</f>
        <v>2023</v>
      </c>
      <c r="B21" s="1251">
        <v>157</v>
      </c>
      <c r="C21" s="1251">
        <v>16181</v>
      </c>
      <c r="D21" s="1251">
        <v>14600</v>
      </c>
      <c r="E21" s="1251">
        <v>8845</v>
      </c>
      <c r="F21" s="1251">
        <v>4967</v>
      </c>
      <c r="G21" s="1251">
        <v>2047</v>
      </c>
      <c r="H21" s="1252">
        <f>SUM(B21:G21)</f>
        <v>46797</v>
      </c>
    </row>
    <row r="22" spans="1:13">
      <c r="A22" s="1250">
        <v>2024</v>
      </c>
      <c r="B22" s="1251">
        <v>180</v>
      </c>
      <c r="C22" s="1251">
        <v>17101</v>
      </c>
      <c r="D22" s="1251">
        <v>15917</v>
      </c>
      <c r="E22" s="1251">
        <v>9352</v>
      </c>
      <c r="F22" s="1251">
        <v>5509</v>
      </c>
      <c r="G22" s="1251">
        <v>2173</v>
      </c>
      <c r="H22" s="1252">
        <f>SUM(B22:G22)</f>
        <v>50232</v>
      </c>
    </row>
    <row r="23" spans="1:13" s="315" customFormat="1" ht="20.25" customHeight="1">
      <c r="A23" s="1253" t="str">
        <f>+'Resumen '!O6</f>
        <v>Feb.2025</v>
      </c>
      <c r="B23" s="1251">
        <v>101</v>
      </c>
      <c r="C23" s="1251">
        <v>2853</v>
      </c>
      <c r="D23" s="1251">
        <v>2413</v>
      </c>
      <c r="E23" s="1251">
        <v>1467</v>
      </c>
      <c r="F23" s="1251">
        <v>820</v>
      </c>
      <c r="G23" s="1251">
        <v>360</v>
      </c>
      <c r="H23" s="1252">
        <f>SUM(B23:G23)</f>
        <v>8014</v>
      </c>
      <c r="I23" s="259"/>
      <c r="J23" s="259"/>
      <c r="K23" s="259"/>
      <c r="L23" s="259"/>
      <c r="M23" s="259"/>
    </row>
    <row r="24" spans="1:13">
      <c r="A24" s="792" t="s">
        <v>225</v>
      </c>
      <c r="B24" s="1220">
        <f>SUM(B5:B23)</f>
        <v>1790</v>
      </c>
      <c r="C24" s="1220">
        <f t="shared" ref="C24:H24" si="1">SUM(C5:C23)</f>
        <v>192247</v>
      </c>
      <c r="D24" s="1220">
        <f t="shared" si="1"/>
        <v>191636</v>
      </c>
      <c r="E24" s="1220">
        <f t="shared" si="1"/>
        <v>123649</v>
      </c>
      <c r="F24" s="1220">
        <f t="shared" si="1"/>
        <v>71764</v>
      </c>
      <c r="G24" s="1220">
        <f t="shared" si="1"/>
        <v>31271</v>
      </c>
      <c r="H24" s="1220">
        <f t="shared" si="1"/>
        <v>612357</v>
      </c>
    </row>
    <row r="25" spans="1:13">
      <c r="A25" s="1039"/>
      <c r="B25" s="1221">
        <f>+B24/$H$24</f>
        <v>2.9231314412997648E-3</v>
      </c>
      <c r="C25" s="1221">
        <f t="shared" ref="C25:H25" si="2">+C24/$H$24</f>
        <v>0.31394594982991947</v>
      </c>
      <c r="D25" s="1221">
        <f t="shared" si="2"/>
        <v>0.31294816585749818</v>
      </c>
      <c r="E25" s="1221">
        <f t="shared" si="2"/>
        <v>0.20192306122082379</v>
      </c>
      <c r="F25" s="1221">
        <f t="shared" si="2"/>
        <v>0.11719307528124934</v>
      </c>
      <c r="G25" s="1221">
        <f t="shared" si="2"/>
        <v>5.1066616369209464E-2</v>
      </c>
      <c r="H25" s="1222">
        <f t="shared" si="2"/>
        <v>1</v>
      </c>
      <c r="J25" s="461"/>
    </row>
    <row r="26" spans="1:13">
      <c r="A26" s="1546" t="s">
        <v>788</v>
      </c>
      <c r="B26" s="1547"/>
      <c r="C26" s="1547"/>
      <c r="D26" s="1547"/>
      <c r="E26" s="1547"/>
      <c r="F26" s="1547"/>
    </row>
  </sheetData>
  <mergeCells count="3">
    <mergeCell ref="A1:M1"/>
    <mergeCell ref="A26:F26"/>
    <mergeCell ref="A2:M2"/>
  </mergeCells>
  <pageMargins left="0.70866141732283472" right="0.70866141732283472" top="0.74803149606299213" bottom="0.74803149606299213" header="0.31496062992125984" footer="0.31496062992125984"/>
  <pageSetup paperSize="119" scale="43" orientation="landscape" r:id="rId1"/>
  <drawing r:id="rId2"/>
  <tableParts count="1">
    <tablePart r:id="rId3"/>
  </tablePart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3300"/>
    <pageSetUpPr fitToPage="1"/>
  </sheetPr>
  <dimension ref="A1:Z116"/>
  <sheetViews>
    <sheetView showGridLines="0" view="pageBreakPreview" zoomScale="25" zoomScaleNormal="100" zoomScaleSheetLayoutView="25" workbookViewId="0">
      <pane ySplit="1" topLeftCell="A2" activePane="bottomLeft" state="frozen"/>
      <selection pane="bottomLeft" activeCell="O18" sqref="O18:O19"/>
      <selection activeCell="I23" sqref="I23"/>
    </sheetView>
  </sheetViews>
  <sheetFormatPr defaultColWidth="26.7109375" defaultRowHeight="31.5"/>
  <cols>
    <col min="1" max="1" width="76.42578125" style="183" customWidth="1"/>
    <col min="2" max="2" width="49.42578125" style="183" bestFit="1" customWidth="1"/>
    <col min="3" max="3" width="75.5703125" style="185" customWidth="1"/>
    <col min="4" max="4" width="78" style="183" customWidth="1"/>
    <col min="5" max="5" width="46.85546875" style="183" customWidth="1"/>
    <col min="6" max="6" width="59.85546875" style="184" customWidth="1"/>
    <col min="7" max="7" width="67.28515625" style="184" bestFit="1" customWidth="1"/>
    <col min="8" max="8" width="55.85546875" style="184" customWidth="1"/>
    <col min="9" max="9" width="42.7109375" style="183" bestFit="1" customWidth="1"/>
    <col min="10" max="10" width="48.140625" style="184" customWidth="1"/>
    <col min="11" max="11" width="50.42578125" style="184" customWidth="1"/>
    <col min="12" max="12" width="93.28515625" style="184" customWidth="1"/>
    <col min="13" max="13" width="48.7109375" style="184" customWidth="1"/>
    <col min="14" max="14" width="29.85546875" style="184" customWidth="1"/>
    <col min="15" max="15" width="138.42578125" style="186" customWidth="1"/>
    <col min="16" max="16" width="40.85546875" style="186" customWidth="1"/>
    <col min="17" max="16384" width="26.7109375" style="182"/>
  </cols>
  <sheetData>
    <row r="1" spans="1:26" ht="135.75" customHeight="1">
      <c r="A1" s="1551" t="s">
        <v>789</v>
      </c>
      <c r="B1" s="1552"/>
      <c r="C1" s="1552"/>
      <c r="D1" s="1552"/>
      <c r="E1" s="1552"/>
      <c r="F1" s="1552"/>
      <c r="G1" s="1552"/>
      <c r="H1" s="1552"/>
      <c r="I1" s="1552"/>
      <c r="J1" s="1552"/>
      <c r="K1" s="1552"/>
      <c r="L1" s="1552"/>
      <c r="M1" s="1552"/>
      <c r="N1" s="1552"/>
      <c r="O1" s="1112" t="s">
        <v>790</v>
      </c>
      <c r="P1" s="1114"/>
    </row>
    <row r="2" spans="1:26" ht="35.25" customHeight="1">
      <c r="B2" s="184"/>
      <c r="O2" s="1189" t="s">
        <v>791</v>
      </c>
      <c r="P2" s="1114"/>
    </row>
    <row r="3" spans="1:26" ht="35.25" customHeight="1">
      <c r="B3" s="184"/>
      <c r="C3" s="1073" t="s">
        <v>792</v>
      </c>
      <c r="D3" s="1073" t="s">
        <v>793</v>
      </c>
      <c r="O3" s="1190" t="s">
        <v>794</v>
      </c>
      <c r="P3" s="1115"/>
    </row>
    <row r="4" spans="1:26" s="187" customFormat="1" ht="41.25" customHeight="1">
      <c r="A4" s="1075" t="s">
        <v>795</v>
      </c>
      <c r="B4" s="1079">
        <v>10850737</v>
      </c>
      <c r="C4" s="992">
        <f>+(B30+B33+B39)/B4</f>
        <v>1.0700194834691874E-2</v>
      </c>
      <c r="D4" s="993">
        <f>+(C30+C39+B33)/B4</f>
        <v>0.96895869838150162</v>
      </c>
      <c r="E4" s="185"/>
      <c r="I4" s="183"/>
      <c r="K4" s="189"/>
      <c r="L4" s="184"/>
      <c r="M4" s="185"/>
      <c r="N4" s="185"/>
      <c r="O4" s="1190" t="s">
        <v>796</v>
      </c>
      <c r="P4" s="1114"/>
    </row>
    <row r="5" spans="1:26" s="188" customFormat="1" ht="47.25" customHeight="1">
      <c r="A5" s="184"/>
      <c r="B5" s="184"/>
      <c r="C5" s="184"/>
      <c r="D5" s="184"/>
      <c r="E5" s="184"/>
      <c r="I5" s="183"/>
      <c r="L5" s="184"/>
      <c r="M5" s="184"/>
      <c r="N5" s="184"/>
      <c r="O5" s="1192" t="s">
        <v>374</v>
      </c>
      <c r="P5" s="1116" t="s">
        <v>797</v>
      </c>
    </row>
    <row r="6" spans="1:26" s="188" customFormat="1" ht="41.25" customHeight="1">
      <c r="A6" s="1553" t="s">
        <v>798</v>
      </c>
      <c r="B6" s="1075" t="s">
        <v>799</v>
      </c>
      <c r="C6" s="1075" t="s">
        <v>800</v>
      </c>
      <c r="D6" s="1075" t="s">
        <v>225</v>
      </c>
      <c r="E6" s="184"/>
      <c r="M6" s="184"/>
      <c r="N6" s="184"/>
      <c r="O6" s="1192" t="s">
        <v>801</v>
      </c>
      <c r="P6" s="1116" t="s">
        <v>341</v>
      </c>
    </row>
    <row r="7" spans="1:26" s="188" customFormat="1" ht="32.25" customHeight="1">
      <c r="A7" s="1554"/>
      <c r="B7" s="156">
        <v>7955</v>
      </c>
      <c r="C7" s="156">
        <v>59</v>
      </c>
      <c r="D7" s="1264">
        <f>+B7+C7</f>
        <v>8014</v>
      </c>
      <c r="E7" s="184"/>
      <c r="M7" s="184"/>
      <c r="N7" s="184"/>
      <c r="O7" s="1190" t="s">
        <v>653</v>
      </c>
      <c r="P7" s="1114"/>
    </row>
    <row r="8" spans="1:26" s="188" customFormat="1" ht="33.75">
      <c r="A8" s="184"/>
      <c r="B8" s="185"/>
      <c r="C8" s="185"/>
      <c r="D8" s="184"/>
      <c r="E8" s="184"/>
      <c r="F8" s="184"/>
      <c r="M8" s="184"/>
      <c r="N8" s="189"/>
      <c r="O8" s="1192" t="s">
        <v>802</v>
      </c>
      <c r="P8" s="1117" t="s">
        <v>341</v>
      </c>
    </row>
    <row r="9" spans="1:26" s="188" customFormat="1" ht="51" customHeight="1">
      <c r="A9" s="1555" t="s">
        <v>803</v>
      </c>
      <c r="B9" s="1556"/>
      <c r="C9" s="1557" t="s">
        <v>804</v>
      </c>
      <c r="D9" s="1557"/>
      <c r="E9" s="1557" t="s">
        <v>805</v>
      </c>
      <c r="F9" s="1557"/>
      <c r="N9" s="189"/>
      <c r="O9" s="1192" t="s">
        <v>806</v>
      </c>
      <c r="P9" s="1113" t="s">
        <v>797</v>
      </c>
      <c r="Q9" s="183"/>
      <c r="R9" s="183"/>
    </row>
    <row r="10" spans="1:26" s="189" customFormat="1" ht="47.25" customHeight="1">
      <c r="A10" s="1149" t="s">
        <v>807</v>
      </c>
      <c r="B10" s="1150">
        <v>110711</v>
      </c>
      <c r="C10" s="1151" t="s">
        <v>807</v>
      </c>
      <c r="D10" s="1150">
        <v>1772840</v>
      </c>
      <c r="E10" s="1149" t="s">
        <v>808</v>
      </c>
      <c r="F10" s="1150">
        <f>+F50</f>
        <v>1342572</v>
      </c>
      <c r="G10" s="188"/>
      <c r="H10" s="1550" t="s">
        <v>809</v>
      </c>
      <c r="I10" s="1550"/>
      <c r="J10" s="1550"/>
      <c r="K10" s="1550"/>
      <c r="L10" s="1550"/>
      <c r="M10" s="1550"/>
      <c r="N10" s="183"/>
      <c r="O10" s="1191" t="s">
        <v>794</v>
      </c>
      <c r="P10" s="1113" t="s">
        <v>810</v>
      </c>
      <c r="Q10" s="922"/>
      <c r="R10" s="922"/>
      <c r="S10" s="922"/>
      <c r="T10" s="922"/>
      <c r="U10" s="922"/>
      <c r="V10" s="922"/>
    </row>
    <row r="11" spans="1:26" s="189" customFormat="1" ht="33.75">
      <c r="A11" s="1149" t="s">
        <v>811</v>
      </c>
      <c r="B11" s="1150">
        <v>585</v>
      </c>
      <c r="C11" s="1151" t="s">
        <v>811</v>
      </c>
      <c r="D11" s="1150">
        <v>350471</v>
      </c>
      <c r="E11" s="1149" t="s">
        <v>812</v>
      </c>
      <c r="F11" s="1150">
        <f>+G50</f>
        <v>1178612</v>
      </c>
      <c r="G11" s="188"/>
      <c r="H11" s="1561" t="s">
        <v>813</v>
      </c>
      <c r="I11" s="1561" t="s">
        <v>362</v>
      </c>
      <c r="J11" s="1561"/>
      <c r="K11" s="1142" t="s">
        <v>363</v>
      </c>
      <c r="L11" s="1142" t="s">
        <v>364</v>
      </c>
      <c r="M11" s="1142" t="s">
        <v>814</v>
      </c>
      <c r="O11" s="1191" t="s">
        <v>815</v>
      </c>
      <c r="P11" s="1113"/>
    </row>
    <row r="12" spans="1:26" s="189" customFormat="1" ht="63">
      <c r="A12" s="1149" t="s">
        <v>816</v>
      </c>
      <c r="B12" s="1150">
        <v>68</v>
      </c>
      <c r="C12" s="1151" t="s">
        <v>816</v>
      </c>
      <c r="D12" s="1150">
        <v>397873</v>
      </c>
      <c r="E12" s="1152"/>
      <c r="F12" s="1152"/>
      <c r="G12" s="170"/>
      <c r="H12" s="1561"/>
      <c r="I12" s="1142" t="s">
        <v>367</v>
      </c>
      <c r="J12" s="1142" t="s">
        <v>368</v>
      </c>
      <c r="K12" s="1142" t="s">
        <v>817</v>
      </c>
      <c r="L12" s="1142" t="s">
        <v>370</v>
      </c>
      <c r="M12" s="1142" t="s">
        <v>818</v>
      </c>
      <c r="O12" s="1191" t="s">
        <v>819</v>
      </c>
      <c r="P12" s="1113"/>
      <c r="Q12" s="1038"/>
      <c r="R12" s="1038"/>
      <c r="S12" s="1038"/>
      <c r="T12" s="1038"/>
      <c r="U12" s="1038"/>
      <c r="V12" s="1038"/>
      <c r="W12" s="1038"/>
      <c r="X12" s="1038"/>
      <c r="Y12" s="1038"/>
      <c r="Z12" s="1038"/>
    </row>
    <row r="13" spans="1:26" s="189" customFormat="1" ht="42.75" customHeight="1">
      <c r="A13" s="1149" t="s">
        <v>820</v>
      </c>
      <c r="B13" s="1153">
        <v>0</v>
      </c>
      <c r="C13" s="1151" t="s">
        <v>820</v>
      </c>
      <c r="D13" s="1152"/>
      <c r="E13" s="1152"/>
      <c r="F13" s="1152"/>
      <c r="G13" s="170"/>
      <c r="H13" s="253">
        <f>+I13+J13+K13+L13+M13</f>
        <v>116105</v>
      </c>
      <c r="I13" s="250">
        <v>16366</v>
      </c>
      <c r="J13" s="250">
        <v>30608</v>
      </c>
      <c r="K13" s="251">
        <v>5742</v>
      </c>
      <c r="L13" s="250">
        <v>30760</v>
      </c>
      <c r="M13" s="250">
        <v>32629</v>
      </c>
      <c r="O13" s="183"/>
      <c r="P13" s="183"/>
      <c r="Q13" s="183"/>
      <c r="R13" s="183"/>
    </row>
    <row r="14" spans="1:26" s="193" customFormat="1" ht="39.75" customHeight="1">
      <c r="A14" s="1073" t="s">
        <v>821</v>
      </c>
      <c r="B14" s="245">
        <f>SUM(B10:B13)</f>
        <v>111364</v>
      </c>
      <c r="C14" s="1073" t="s">
        <v>822</v>
      </c>
      <c r="D14" s="245">
        <f>SUM(D10:D12)</f>
        <v>2521184</v>
      </c>
      <c r="E14" s="1073" t="s">
        <v>822</v>
      </c>
      <c r="F14" s="245">
        <f>SUM(F10:F12)</f>
        <v>2521184</v>
      </c>
      <c r="G14" s="170"/>
      <c r="H14" s="170"/>
      <c r="I14" s="185"/>
      <c r="J14" s="185"/>
      <c r="K14" s="184"/>
      <c r="L14" s="185"/>
      <c r="M14" s="185"/>
      <c r="N14" s="185"/>
      <c r="O14" s="187"/>
      <c r="P14" s="187"/>
      <c r="S14" s="185"/>
      <c r="T14" s="185"/>
      <c r="U14" s="185"/>
      <c r="V14" s="185"/>
    </row>
    <row r="15" spans="1:26" s="188" customFormat="1" ht="57.75" customHeight="1">
      <c r="A15" s="184"/>
      <c r="B15" s="184"/>
      <c r="C15" s="185"/>
      <c r="D15" s="191"/>
      <c r="E15" s="183"/>
      <c r="F15" s="1154">
        <f>+F14-D14</f>
        <v>0</v>
      </c>
      <c r="G15" s="170"/>
      <c r="H15" s="170"/>
      <c r="I15" s="183"/>
      <c r="J15" s="184"/>
      <c r="K15" s="184"/>
      <c r="L15" s="184"/>
      <c r="M15" s="184"/>
      <c r="N15" s="184"/>
      <c r="O15" s="187"/>
      <c r="P15" s="187"/>
      <c r="Q15" s="193"/>
      <c r="R15" s="193"/>
    </row>
    <row r="16" spans="1:26" s="193" customFormat="1" ht="33.75" customHeight="1">
      <c r="A16" s="1569" t="s">
        <v>823</v>
      </c>
      <c r="B16" s="1570"/>
      <c r="C16" s="1570"/>
      <c r="D16" s="1570"/>
      <c r="E16" s="1571"/>
      <c r="G16" s="170"/>
      <c r="H16" s="170"/>
      <c r="I16" s="192"/>
      <c r="J16" s="184"/>
      <c r="K16" s="184"/>
      <c r="L16" s="184"/>
      <c r="M16" s="184"/>
      <c r="N16" s="184"/>
      <c r="O16" s="187"/>
      <c r="P16" s="187"/>
      <c r="Q16" s="155"/>
      <c r="R16" s="188"/>
    </row>
    <row r="17" spans="1:22" s="188" customFormat="1" ht="33.75">
      <c r="A17" s="195"/>
      <c r="B17" s="194"/>
      <c r="C17" s="194" t="s">
        <v>824</v>
      </c>
      <c r="D17" s="194" t="s">
        <v>825</v>
      </c>
      <c r="E17" s="194" t="s">
        <v>826</v>
      </c>
      <c r="G17" s="170"/>
      <c r="H17" s="170"/>
      <c r="I17" s="171"/>
      <c r="J17" s="194" t="s">
        <v>394</v>
      </c>
      <c r="K17" s="194" t="s">
        <v>382</v>
      </c>
      <c r="L17" s="194" t="s">
        <v>395</v>
      </c>
      <c r="N17" s="184"/>
      <c r="O17" s="187"/>
      <c r="P17" s="187"/>
      <c r="Q17" s="189"/>
    </row>
    <row r="18" spans="1:22" s="188" customFormat="1" ht="33.75">
      <c r="A18" s="196" t="s">
        <v>827</v>
      </c>
      <c r="B18" s="198"/>
      <c r="C18" s="238">
        <f>+D18+E18</f>
        <v>6975096</v>
      </c>
      <c r="D18" s="156">
        <f>+D26+D37</f>
        <v>3583202</v>
      </c>
      <c r="E18" s="156">
        <f>+E26+E37</f>
        <v>3391894</v>
      </c>
      <c r="G18" s="170"/>
      <c r="H18" s="170"/>
      <c r="I18" s="171"/>
      <c r="J18" s="235" t="s">
        <v>828</v>
      </c>
      <c r="K18" s="250">
        <v>34912</v>
      </c>
      <c r="L18" s="1168"/>
    </row>
    <row r="19" spans="1:22" s="188" customFormat="1" ht="33.75">
      <c r="A19" s="196" t="s">
        <v>829</v>
      </c>
      <c r="B19" s="198"/>
      <c r="C19" s="238">
        <f>+D19+E19</f>
        <v>3156852</v>
      </c>
      <c r="D19" s="156">
        <f>+D27+D38</f>
        <v>1502656</v>
      </c>
      <c r="E19" s="156">
        <f>+E27+E38</f>
        <v>1654196</v>
      </c>
      <c r="G19" s="170"/>
      <c r="H19" s="170"/>
      <c r="I19" s="171"/>
      <c r="J19" s="235" t="s">
        <v>478</v>
      </c>
      <c r="K19" s="250">
        <v>247727</v>
      </c>
      <c r="L19" s="1168"/>
    </row>
    <row r="20" spans="1:22" s="188" customFormat="1" ht="33.75">
      <c r="A20" s="196" t="s">
        <v>830</v>
      </c>
      <c r="B20" s="198"/>
      <c r="C20" s="238">
        <f>+D20+E20</f>
        <v>265863</v>
      </c>
      <c r="D20" s="156">
        <f>+D28</f>
        <v>83754</v>
      </c>
      <c r="E20" s="156">
        <f>+E28</f>
        <v>182109</v>
      </c>
      <c r="F20" s="184"/>
      <c r="G20" s="170"/>
      <c r="H20" s="170"/>
      <c r="I20" s="171"/>
      <c r="J20" s="235" t="s">
        <v>480</v>
      </c>
      <c r="K20" s="250">
        <v>319189</v>
      </c>
      <c r="L20" s="1168"/>
    </row>
    <row r="21" spans="1:22" s="188" customFormat="1" ht="33.75">
      <c r="A21" s="196" t="s">
        <v>254</v>
      </c>
      <c r="B21" s="198"/>
      <c r="C21" s="238">
        <f>+B33</f>
        <v>116105</v>
      </c>
      <c r="D21" s="198"/>
      <c r="E21" s="198"/>
      <c r="F21" s="184"/>
      <c r="G21" s="170"/>
      <c r="H21" s="170"/>
      <c r="I21" s="171"/>
      <c r="J21" s="235" t="s">
        <v>481</v>
      </c>
      <c r="K21" s="250">
        <v>332751</v>
      </c>
      <c r="L21" s="1168"/>
    </row>
    <row r="22" spans="1:22" s="188" customFormat="1" ht="33.75">
      <c r="A22" s="195" t="s">
        <v>225</v>
      </c>
      <c r="B22" s="198"/>
      <c r="C22" s="199">
        <f>SUM(C18:C21)</f>
        <v>10513916</v>
      </c>
      <c r="D22" s="199">
        <f>SUM(D18:D21)</f>
        <v>5169612</v>
      </c>
      <c r="E22" s="199">
        <f>SUM(E18:E21)</f>
        <v>5228199</v>
      </c>
      <c r="F22" s="184"/>
      <c r="G22" s="170"/>
      <c r="H22" s="170"/>
      <c r="I22" s="171"/>
      <c r="J22" s="235" t="s">
        <v>482</v>
      </c>
      <c r="K22" s="250">
        <v>282314</v>
      </c>
      <c r="L22" s="1168"/>
    </row>
    <row r="23" spans="1:22" s="188" customFormat="1" ht="33.75">
      <c r="F23" s="184"/>
      <c r="G23" s="170"/>
      <c r="H23" s="170"/>
      <c r="I23" s="171"/>
      <c r="J23" s="235" t="s">
        <v>483</v>
      </c>
      <c r="K23" s="250">
        <v>243652</v>
      </c>
      <c r="L23" s="1168"/>
    </row>
    <row r="24" spans="1:22" s="188" customFormat="1" ht="39.75" customHeight="1">
      <c r="A24" s="1562" t="s">
        <v>831</v>
      </c>
      <c r="B24" s="1563"/>
      <c r="C24" s="1563"/>
      <c r="D24" s="1563"/>
      <c r="E24" s="1564"/>
      <c r="F24" s="184"/>
      <c r="G24" s="170"/>
      <c r="H24" s="170"/>
      <c r="I24" s="171"/>
      <c r="J24" s="235" t="s">
        <v>484</v>
      </c>
      <c r="K24" s="250">
        <v>209257</v>
      </c>
      <c r="L24" s="1168"/>
    </row>
    <row r="25" spans="1:22" s="188" customFormat="1" ht="39.75" customHeight="1">
      <c r="A25" s="1080"/>
      <c r="B25" s="1081"/>
      <c r="C25" s="1081" t="s">
        <v>824</v>
      </c>
      <c r="D25" s="1081" t="s">
        <v>825</v>
      </c>
      <c r="E25" s="1081" t="s">
        <v>826</v>
      </c>
      <c r="F25" s="184"/>
      <c r="G25" s="170"/>
      <c r="H25" s="170"/>
      <c r="I25" s="171"/>
      <c r="J25" s="235" t="s">
        <v>485</v>
      </c>
      <c r="K25" s="250">
        <v>166786</v>
      </c>
      <c r="L25" s="1168"/>
    </row>
    <row r="26" spans="1:22" s="189" customFormat="1" ht="31.5" customHeight="1">
      <c r="A26" s="196" t="s">
        <v>827</v>
      </c>
      <c r="B26" s="198"/>
      <c r="C26" s="238">
        <f>+D26+E26</f>
        <v>2160821</v>
      </c>
      <c r="D26" s="156">
        <v>1213228</v>
      </c>
      <c r="E26" s="156">
        <v>947593</v>
      </c>
      <c r="F26" s="197"/>
      <c r="G26" s="170"/>
      <c r="H26" s="170"/>
      <c r="I26" s="171"/>
      <c r="J26" s="235" t="s">
        <v>486</v>
      </c>
      <c r="K26" s="250">
        <v>132188</v>
      </c>
      <c r="L26" s="1168"/>
      <c r="M26" s="188"/>
      <c r="N26" s="188"/>
      <c r="O26" s="188"/>
      <c r="P26" s="188"/>
      <c r="Q26" s="188"/>
      <c r="R26" s="188"/>
      <c r="S26" s="188"/>
      <c r="T26" s="188"/>
      <c r="U26" s="188"/>
      <c r="V26" s="188"/>
    </row>
    <row r="27" spans="1:22" s="189" customFormat="1" ht="31.5" customHeight="1">
      <c r="A27" s="196" t="s">
        <v>829</v>
      </c>
      <c r="B27" s="198"/>
      <c r="C27" s="238">
        <f>+D27+E27</f>
        <v>2279135</v>
      </c>
      <c r="D27" s="156">
        <v>1042827</v>
      </c>
      <c r="E27" s="156">
        <v>1236308</v>
      </c>
      <c r="F27" s="197"/>
      <c r="G27" s="170"/>
      <c r="H27" s="170"/>
      <c r="I27" s="171"/>
      <c r="J27" s="235" t="s">
        <v>832</v>
      </c>
      <c r="K27" s="250">
        <v>189289</v>
      </c>
      <c r="L27" s="1168"/>
      <c r="M27" s="188"/>
      <c r="N27" s="188"/>
      <c r="O27" s="188"/>
      <c r="P27" s="188"/>
      <c r="Q27" s="188"/>
      <c r="R27" s="188"/>
      <c r="S27" s="188"/>
      <c r="T27" s="188"/>
      <c r="U27" s="188"/>
      <c r="V27" s="188"/>
    </row>
    <row r="28" spans="1:22" s="189" customFormat="1" ht="31.5" customHeight="1">
      <c r="A28" s="196" t="s">
        <v>830</v>
      </c>
      <c r="B28" s="198"/>
      <c r="C28" s="238">
        <f>+D28+E28</f>
        <v>265863</v>
      </c>
      <c r="D28" s="156">
        <v>83754</v>
      </c>
      <c r="E28" s="156">
        <v>182109</v>
      </c>
      <c r="F28" s="197"/>
      <c r="G28" s="170"/>
      <c r="H28" s="170"/>
      <c r="I28" s="171"/>
      <c r="J28" s="194" t="s">
        <v>650</v>
      </c>
      <c r="K28" s="242">
        <f>SUM(K18:K27)</f>
        <v>2158065</v>
      </c>
      <c r="L28" s="1185">
        <f>+K28/$K$28</f>
        <v>1</v>
      </c>
      <c r="M28" s="188"/>
      <c r="N28" s="188"/>
      <c r="O28" s="188"/>
      <c r="P28" s="188"/>
      <c r="Q28" s="188"/>
      <c r="R28" s="188"/>
      <c r="S28" s="188"/>
      <c r="T28" s="188"/>
      <c r="U28" s="188"/>
      <c r="V28" s="188"/>
    </row>
    <row r="29" spans="1:22" s="188" customFormat="1" ht="31.5" customHeight="1">
      <c r="A29" s="196"/>
      <c r="B29" s="198"/>
      <c r="C29" s="198"/>
      <c r="D29" s="198"/>
      <c r="E29" s="198"/>
      <c r="F29" s="197"/>
      <c r="G29" s="170"/>
      <c r="H29" s="170"/>
      <c r="I29" s="172"/>
      <c r="J29" s="184"/>
      <c r="K29" s="191">
        <f>+K28-D45</f>
        <v>0</v>
      </c>
      <c r="L29" s="1155"/>
    </row>
    <row r="30" spans="1:22" s="188" customFormat="1" ht="33.75">
      <c r="A30" s="195" t="s">
        <v>225</v>
      </c>
      <c r="B30" s="199">
        <f>SUM(B26:B29)</f>
        <v>0</v>
      </c>
      <c r="C30" s="199">
        <f>SUM(C26:C29)</f>
        <v>4705819</v>
      </c>
      <c r="D30" s="199">
        <f>SUM(D26:D29)</f>
        <v>2339809</v>
      </c>
      <c r="E30" s="199">
        <f>SUM(E26:E29)</f>
        <v>2366010</v>
      </c>
      <c r="F30" s="197"/>
      <c r="G30" s="170"/>
      <c r="H30" s="170"/>
      <c r="I30" s="172"/>
      <c r="J30" s="200"/>
      <c r="K30" s="200"/>
      <c r="L30" s="1155"/>
    </row>
    <row r="31" spans="1:22" s="188" customFormat="1" ht="63">
      <c r="A31" s="183"/>
      <c r="B31" s="183"/>
      <c r="C31" s="994"/>
      <c r="D31" s="183"/>
      <c r="E31" s="183"/>
      <c r="F31" s="197"/>
      <c r="G31" s="1187"/>
      <c r="H31" s="170"/>
      <c r="I31" s="201"/>
      <c r="J31" s="194" t="s">
        <v>833</v>
      </c>
      <c r="K31" s="194" t="s">
        <v>382</v>
      </c>
      <c r="L31" s="194" t="s">
        <v>395</v>
      </c>
      <c r="N31" s="200"/>
    </row>
    <row r="32" spans="1:22" s="188" customFormat="1" ht="33.75">
      <c r="A32" s="1548" t="s">
        <v>254</v>
      </c>
      <c r="B32" s="1549"/>
      <c r="C32" s="185"/>
      <c r="D32" s="183"/>
      <c r="E32" s="183"/>
      <c r="F32" s="184"/>
      <c r="G32" s="170"/>
      <c r="H32" s="170"/>
      <c r="I32" s="202"/>
      <c r="J32" s="156" t="s">
        <v>834</v>
      </c>
      <c r="K32" s="250">
        <v>779077</v>
      </c>
      <c r="L32" s="1168"/>
      <c r="O32" s="200"/>
    </row>
    <row r="33" spans="1:23" s="188" customFormat="1" ht="33.75">
      <c r="A33" s="156" t="s">
        <v>225</v>
      </c>
      <c r="B33" s="156">
        <f>+H13</f>
        <v>116105</v>
      </c>
      <c r="C33" s="183"/>
      <c r="D33" s="183"/>
      <c r="E33" s="183"/>
      <c r="F33" s="184"/>
      <c r="G33" s="170"/>
      <c r="H33" s="170"/>
      <c r="I33" s="191"/>
      <c r="J33" s="156" t="s">
        <v>835</v>
      </c>
      <c r="K33" s="250">
        <v>844951</v>
      </c>
      <c r="L33" s="1168"/>
      <c r="N33" s="200"/>
      <c r="O33" s="200"/>
    </row>
    <row r="34" spans="1:23" s="188" customFormat="1" ht="33.75">
      <c r="A34" s="183"/>
      <c r="B34" s="183"/>
      <c r="C34" s="185"/>
      <c r="D34" s="183"/>
      <c r="E34" s="183"/>
      <c r="F34" s="184"/>
      <c r="G34" s="170"/>
      <c r="H34" s="170"/>
      <c r="I34" s="184"/>
      <c r="J34" s="156" t="s">
        <v>836</v>
      </c>
      <c r="K34" s="250">
        <v>239661</v>
      </c>
      <c r="L34" s="1168"/>
      <c r="N34" s="200"/>
      <c r="O34" s="184"/>
      <c r="P34" s="189"/>
      <c r="Q34" s="189"/>
      <c r="R34" s="189"/>
    </row>
    <row r="35" spans="1:23" s="188" customFormat="1" ht="36">
      <c r="A35" s="1565" t="s">
        <v>837</v>
      </c>
      <c r="B35" s="1566"/>
      <c r="C35" s="1566"/>
      <c r="D35" s="1566"/>
      <c r="E35" s="1567"/>
      <c r="F35" s="184"/>
      <c r="G35" s="170"/>
      <c r="H35" s="170"/>
      <c r="I35" s="184"/>
      <c r="J35" s="156" t="s">
        <v>838</v>
      </c>
      <c r="K35" s="250">
        <v>154121</v>
      </c>
      <c r="L35" s="1168"/>
      <c r="N35" s="184"/>
      <c r="O35" s="184"/>
      <c r="P35" s="189"/>
      <c r="Q35" s="189"/>
      <c r="R35" s="189"/>
      <c r="S35" s="189"/>
      <c r="T35" s="189"/>
      <c r="U35" s="189"/>
      <c r="V35" s="189"/>
      <c r="W35" s="189"/>
    </row>
    <row r="36" spans="1:23" s="188" customFormat="1" ht="33.75">
      <c r="A36" s="1082"/>
      <c r="B36" s="1083"/>
      <c r="C36" s="204" t="s">
        <v>839</v>
      </c>
      <c r="D36" s="204" t="s">
        <v>840</v>
      </c>
      <c r="E36" s="204" t="s">
        <v>841</v>
      </c>
      <c r="F36" s="184"/>
      <c r="G36" s="170"/>
      <c r="H36" s="170"/>
      <c r="I36" s="184"/>
      <c r="J36" s="156" t="s">
        <v>842</v>
      </c>
      <c r="K36" s="250">
        <v>76474</v>
      </c>
      <c r="L36" s="1168"/>
      <c r="N36" s="184"/>
      <c r="O36" s="184"/>
      <c r="P36" s="189"/>
      <c r="Q36" s="189"/>
      <c r="R36" s="189"/>
      <c r="S36" s="189"/>
      <c r="T36" s="189"/>
      <c r="U36" s="189"/>
      <c r="V36" s="189"/>
      <c r="W36" s="189"/>
    </row>
    <row r="37" spans="1:23" s="188" customFormat="1" ht="33.75">
      <c r="A37" s="190" t="s">
        <v>827</v>
      </c>
      <c r="B37" s="889"/>
      <c r="C37" s="205">
        <f>+D37+E37</f>
        <v>4814275</v>
      </c>
      <c r="D37" s="156">
        <v>2369974</v>
      </c>
      <c r="E37" s="156">
        <v>2444301</v>
      </c>
      <c r="F37" s="184"/>
      <c r="G37" s="170"/>
      <c r="H37" s="170"/>
      <c r="I37" s="184"/>
      <c r="J37" s="156" t="s">
        <v>843</v>
      </c>
      <c r="K37" s="250">
        <v>26957</v>
      </c>
      <c r="L37" s="1168"/>
      <c r="N37" s="184"/>
      <c r="O37" s="184"/>
      <c r="P37" s="189"/>
      <c r="Q37" s="189"/>
      <c r="R37" s="189"/>
      <c r="S37" s="189"/>
      <c r="T37" s="189"/>
      <c r="U37" s="189"/>
      <c r="V37" s="189"/>
      <c r="W37" s="189"/>
    </row>
    <row r="38" spans="1:23" s="188" customFormat="1" ht="33.75">
      <c r="A38" s="190" t="s">
        <v>844</v>
      </c>
      <c r="B38" s="889"/>
      <c r="C38" s="205">
        <f>+D38+E38</f>
        <v>877717</v>
      </c>
      <c r="D38" s="156">
        <v>459829</v>
      </c>
      <c r="E38" s="156">
        <v>417888</v>
      </c>
      <c r="F38" s="184"/>
      <c r="G38" s="170"/>
      <c r="H38" s="170"/>
      <c r="I38" s="184"/>
      <c r="J38" s="156" t="s">
        <v>845</v>
      </c>
      <c r="K38" s="250">
        <v>12647</v>
      </c>
      <c r="L38" s="1168"/>
      <c r="N38" s="184"/>
      <c r="O38" s="184"/>
      <c r="P38" s="189"/>
      <c r="Q38" s="189"/>
      <c r="R38" s="189"/>
      <c r="S38" s="189"/>
      <c r="T38" s="189"/>
      <c r="U38" s="189"/>
      <c r="V38" s="189"/>
      <c r="W38" s="189"/>
    </row>
    <row r="39" spans="1:23" s="188" customFormat="1" ht="33.75">
      <c r="A39" s="203" t="s">
        <v>225</v>
      </c>
      <c r="B39" s="889"/>
      <c r="C39" s="207">
        <f>SUM(C37:C38)</f>
        <v>5691992</v>
      </c>
      <c r="D39" s="206">
        <f>SUM(D37:D38)</f>
        <v>2829803</v>
      </c>
      <c r="E39" s="206">
        <f>SUM(E37:E38)</f>
        <v>2862189</v>
      </c>
      <c r="F39" s="184"/>
      <c r="G39" s="170"/>
      <c r="H39" s="170"/>
      <c r="I39" s="200"/>
      <c r="J39" s="156" t="s">
        <v>846</v>
      </c>
      <c r="K39" s="250">
        <v>13889</v>
      </c>
      <c r="L39" s="1168"/>
      <c r="N39" s="184"/>
      <c r="O39" s="184"/>
      <c r="P39" s="189"/>
      <c r="Q39" s="189"/>
      <c r="R39" s="189"/>
      <c r="S39" s="189"/>
      <c r="T39" s="189"/>
      <c r="U39" s="189"/>
      <c r="V39" s="189"/>
      <c r="W39" s="189"/>
    </row>
    <row r="40" spans="1:23" s="188" customFormat="1" ht="33.75">
      <c r="A40" s="183"/>
      <c r="B40" s="208"/>
      <c r="C40" s="209"/>
      <c r="D40" s="202"/>
      <c r="E40" s="202"/>
      <c r="F40" s="184"/>
      <c r="G40" s="170"/>
      <c r="H40" s="170"/>
      <c r="I40" s="200"/>
      <c r="J40" s="156" t="s">
        <v>847</v>
      </c>
      <c r="K40" s="250">
        <v>10288</v>
      </c>
      <c r="L40" s="1168"/>
      <c r="N40" s="184"/>
      <c r="O40" s="184"/>
      <c r="P40" s="189"/>
      <c r="Q40" s="189"/>
      <c r="R40" s="189"/>
      <c r="S40" s="189"/>
      <c r="T40" s="189"/>
      <c r="U40" s="189"/>
      <c r="V40" s="189"/>
      <c r="W40" s="189"/>
    </row>
    <row r="41" spans="1:23" s="188" customFormat="1" ht="33.75">
      <c r="A41" s="1548" t="s">
        <v>622</v>
      </c>
      <c r="B41" s="1568"/>
      <c r="C41" s="1568"/>
      <c r="D41" s="1549"/>
      <c r="E41" s="183"/>
      <c r="F41" s="184"/>
      <c r="G41" s="200"/>
      <c r="H41" s="184"/>
      <c r="I41" s="200"/>
      <c r="J41" s="194" t="s">
        <v>650</v>
      </c>
      <c r="K41" s="242">
        <f>SUM(K32:K40)</f>
        <v>2158065</v>
      </c>
      <c r="L41" s="1167">
        <f>SUM(L32:L40)</f>
        <v>0</v>
      </c>
      <c r="N41" s="184"/>
      <c r="O41" s="189"/>
      <c r="P41" s="189"/>
      <c r="S41" s="189"/>
      <c r="T41" s="189"/>
      <c r="U41" s="189"/>
      <c r="V41" s="189"/>
      <c r="W41" s="189"/>
    </row>
    <row r="42" spans="1:23" s="188" customFormat="1" ht="33.75">
      <c r="A42" s="1548" t="s">
        <v>793</v>
      </c>
      <c r="B42" s="1549"/>
      <c r="C42" s="1559" t="s">
        <v>382</v>
      </c>
      <c r="D42" s="1559"/>
      <c r="E42" s="184"/>
      <c r="F42" s="184"/>
      <c r="G42" s="200"/>
      <c r="H42" s="184"/>
      <c r="I42" s="200"/>
      <c r="J42" s="200"/>
      <c r="K42" s="191">
        <f>+K41-D45</f>
        <v>0</v>
      </c>
      <c r="L42" s="184"/>
      <c r="M42" s="184"/>
      <c r="N42" s="184"/>
      <c r="O42" s="189"/>
      <c r="P42" s="189"/>
    </row>
    <row r="43" spans="1:23" s="188" customFormat="1" ht="33.75">
      <c r="A43" s="156" t="s">
        <v>777</v>
      </c>
      <c r="B43" s="223">
        <v>2910423</v>
      </c>
      <c r="C43" s="224" t="s">
        <v>777</v>
      </c>
      <c r="D43" s="223">
        <v>1113188</v>
      </c>
      <c r="E43" s="1156"/>
      <c r="F43" s="184"/>
      <c r="G43" s="200"/>
      <c r="H43" s="184"/>
      <c r="I43" s="200"/>
      <c r="J43" s="200"/>
      <c r="K43" s="184"/>
      <c r="L43" s="184"/>
      <c r="M43" s="184"/>
      <c r="N43" s="184"/>
      <c r="O43" s="200"/>
      <c r="P43" s="200"/>
      <c r="Q43" s="200"/>
      <c r="R43" s="200"/>
    </row>
    <row r="44" spans="1:23" s="188" customFormat="1" ht="33.75">
      <c r="A44" s="156" t="s">
        <v>776</v>
      </c>
      <c r="B44" s="223">
        <v>2435036</v>
      </c>
      <c r="C44" s="224" t="s">
        <v>776</v>
      </c>
      <c r="D44" s="223">
        <v>1044877</v>
      </c>
      <c r="E44" s="1156"/>
      <c r="F44" s="200"/>
      <c r="G44" s="200"/>
      <c r="H44" s="184"/>
      <c r="I44" s="200"/>
      <c r="J44" s="200"/>
      <c r="K44" s="200"/>
      <c r="L44" s="200"/>
      <c r="M44" s="200"/>
      <c r="N44" s="200"/>
      <c r="O44" s="189"/>
      <c r="P44" s="189"/>
    </row>
    <row r="45" spans="1:23" s="188" customFormat="1" ht="33.75">
      <c r="A45" s="183"/>
      <c r="B45" s="225">
        <f>+B44+B43</f>
        <v>5345459</v>
      </c>
      <c r="C45" s="184" t="s">
        <v>1</v>
      </c>
      <c r="D45" s="225">
        <f>+D44+D43</f>
        <v>2158065</v>
      </c>
      <c r="E45" s="184"/>
      <c r="F45" s="200"/>
      <c r="G45" s="200"/>
      <c r="H45" s="184"/>
      <c r="I45" s="200"/>
      <c r="J45" s="184"/>
      <c r="K45" s="184"/>
      <c r="L45" s="184"/>
      <c r="M45" s="184"/>
      <c r="N45" s="184"/>
      <c r="O45" s="189"/>
      <c r="P45" s="189"/>
      <c r="Q45" s="189"/>
      <c r="R45" s="189"/>
    </row>
    <row r="46" spans="1:23" s="189" customFormat="1" ht="33.75">
      <c r="A46" s="1156"/>
      <c r="B46" s="184"/>
      <c r="C46" s="184"/>
      <c r="D46" s="184"/>
      <c r="E46" s="184"/>
      <c r="F46" s="184"/>
      <c r="G46" s="184"/>
      <c r="H46" s="184"/>
      <c r="I46" s="184"/>
      <c r="J46" s="184"/>
      <c r="K46" s="184"/>
      <c r="L46" s="184"/>
      <c r="M46" s="184"/>
      <c r="N46" s="184"/>
    </row>
    <row r="47" spans="1:23" s="189" customFormat="1" ht="33.75">
      <c r="A47" s="1156"/>
      <c r="B47" s="183"/>
      <c r="C47" s="185"/>
      <c r="D47" s="185"/>
      <c r="E47" s="183"/>
      <c r="F47" s="191">
        <f>+F50-F10</f>
        <v>0</v>
      </c>
      <c r="G47" s="191">
        <f>+G50-F11</f>
        <v>0</v>
      </c>
      <c r="H47" s="184"/>
      <c r="I47" s="184"/>
      <c r="J47" s="184"/>
      <c r="K47" s="184"/>
      <c r="L47" s="184"/>
      <c r="M47" s="184"/>
      <c r="N47" s="184"/>
      <c r="Q47" s="188"/>
      <c r="R47" s="188"/>
    </row>
    <row r="48" spans="1:23" s="188" customFormat="1" ht="33.75">
      <c r="A48" s="1548" t="s">
        <v>848</v>
      </c>
      <c r="B48" s="1549"/>
      <c r="C48" s="185"/>
      <c r="D48" s="1572" t="s">
        <v>849</v>
      </c>
      <c r="E48" s="1572"/>
      <c r="F48" s="1572"/>
      <c r="G48" s="1572"/>
      <c r="H48" s="184"/>
      <c r="I48" s="1557" t="s">
        <v>850</v>
      </c>
      <c r="J48" s="1557"/>
      <c r="K48" s="1557"/>
      <c r="L48" s="1557"/>
      <c r="M48" s="1557"/>
      <c r="N48" s="184"/>
      <c r="O48" s="189"/>
      <c r="P48" s="189"/>
    </row>
    <row r="49" spans="1:16" s="188" customFormat="1" ht="33.75">
      <c r="A49" s="252" t="s">
        <v>851</v>
      </c>
      <c r="B49" s="210">
        <v>9.7699999999999995E-2</v>
      </c>
      <c r="C49" s="933"/>
      <c r="D49" s="1558" t="s">
        <v>852</v>
      </c>
      <c r="E49" s="1077" t="s">
        <v>225</v>
      </c>
      <c r="F49" s="1077" t="s">
        <v>472</v>
      </c>
      <c r="G49" s="1077" t="s">
        <v>474</v>
      </c>
      <c r="H49" s="184"/>
      <c r="I49" s="1559" t="s">
        <v>853</v>
      </c>
      <c r="J49" s="1559"/>
      <c r="K49" s="1559"/>
      <c r="L49" s="1559"/>
      <c r="M49" s="1559"/>
      <c r="N49" s="184"/>
      <c r="O49" s="189"/>
      <c r="P49" s="189"/>
    </row>
    <row r="50" spans="1:16" s="188" customFormat="1" ht="33.75">
      <c r="A50" s="252" t="s">
        <v>854</v>
      </c>
      <c r="B50" s="210">
        <v>9.9400000000000002E-2</v>
      </c>
      <c r="C50" s="933"/>
      <c r="D50" s="1558"/>
      <c r="E50" s="1170">
        <f>SUM(E51:E66)</f>
        <v>2521184</v>
      </c>
      <c r="F50" s="1074">
        <f>SUM(F51:F66)</f>
        <v>1342572</v>
      </c>
      <c r="G50" s="1074">
        <f>SUM(G51:G66)</f>
        <v>1178612</v>
      </c>
      <c r="H50" s="191"/>
      <c r="I50" s="1560"/>
      <c r="J50" s="1560"/>
      <c r="K50" s="1560"/>
      <c r="L50" s="1560"/>
      <c r="M50" s="1560"/>
      <c r="N50" s="184"/>
      <c r="O50" s="189"/>
      <c r="P50" s="189"/>
    </row>
    <row r="51" spans="1:16" s="188" customFormat="1" ht="33.75">
      <c r="A51" s="252" t="s">
        <v>855</v>
      </c>
      <c r="B51" s="210">
        <v>3.56E-2</v>
      </c>
      <c r="C51" s="185"/>
      <c r="D51" s="246" t="s">
        <v>856</v>
      </c>
      <c r="E51" s="229">
        <f t="shared" ref="E51:E66" si="0">+F51+G51</f>
        <v>44163</v>
      </c>
      <c r="F51" s="174">
        <v>26158</v>
      </c>
      <c r="G51" s="174">
        <v>18005</v>
      </c>
      <c r="H51" s="1157"/>
      <c r="I51" s="1560" t="s">
        <v>341</v>
      </c>
      <c r="J51" s="1560" t="s">
        <v>421</v>
      </c>
      <c r="K51" s="247" t="s">
        <v>857</v>
      </c>
      <c r="L51" s="1076" t="s">
        <v>858</v>
      </c>
      <c r="M51" s="1076" t="s">
        <v>859</v>
      </c>
      <c r="N51" s="184"/>
      <c r="O51" s="189"/>
      <c r="P51" s="189"/>
    </row>
    <row r="52" spans="1:16" s="188" customFormat="1" ht="33.75">
      <c r="A52" s="183"/>
      <c r="B52" s="183"/>
      <c r="C52" s="185"/>
      <c r="D52" s="246" t="s">
        <v>860</v>
      </c>
      <c r="E52" s="229">
        <f t="shared" si="0"/>
        <v>294692</v>
      </c>
      <c r="F52" s="174">
        <v>159089</v>
      </c>
      <c r="G52" s="174">
        <v>135603</v>
      </c>
      <c r="H52" s="1157"/>
      <c r="I52" s="1560"/>
      <c r="J52" s="1560"/>
      <c r="K52" s="247" t="s">
        <v>650</v>
      </c>
      <c r="L52" s="248">
        <f>SUM(L53:L61)</f>
        <v>111364</v>
      </c>
      <c r="M52" s="248">
        <f>SUM(M53:M61)</f>
        <v>2521184</v>
      </c>
      <c r="N52" s="184"/>
      <c r="O52" s="189"/>
      <c r="P52" s="189"/>
    </row>
    <row r="53" spans="1:16" s="188" customFormat="1" ht="33.75">
      <c r="A53" s="252" t="s">
        <v>430</v>
      </c>
      <c r="B53" s="1028">
        <v>12591</v>
      </c>
      <c r="C53" s="191"/>
      <c r="D53" s="246" t="s">
        <v>861</v>
      </c>
      <c r="E53" s="229">
        <f t="shared" si="0"/>
        <v>373582</v>
      </c>
      <c r="F53" s="174">
        <v>192649</v>
      </c>
      <c r="G53" s="174">
        <v>180933</v>
      </c>
      <c r="H53" s="1157"/>
      <c r="I53" s="1575"/>
      <c r="J53" s="1575"/>
      <c r="K53" s="243" t="s">
        <v>862</v>
      </c>
      <c r="L53" s="174">
        <v>68914</v>
      </c>
      <c r="M53" s="174">
        <v>172189</v>
      </c>
      <c r="N53" s="184"/>
      <c r="O53" s="189"/>
      <c r="P53" s="189"/>
    </row>
    <row r="54" spans="1:16" s="188" customFormat="1" ht="33.75">
      <c r="A54" s="184"/>
      <c r="B54" s="184"/>
      <c r="C54" s="184"/>
      <c r="D54" s="246" t="s">
        <v>863</v>
      </c>
      <c r="E54" s="229">
        <f t="shared" si="0"/>
        <v>389892</v>
      </c>
      <c r="F54" s="174">
        <v>199552</v>
      </c>
      <c r="G54" s="174">
        <v>190340</v>
      </c>
      <c r="H54" s="1157"/>
      <c r="I54" s="1576"/>
      <c r="J54" s="1576"/>
      <c r="K54" s="243" t="s">
        <v>864</v>
      </c>
      <c r="L54" s="174">
        <v>19283</v>
      </c>
      <c r="M54" s="174">
        <v>146301</v>
      </c>
      <c r="N54" s="184"/>
      <c r="O54" s="189"/>
      <c r="P54" s="189"/>
    </row>
    <row r="55" spans="1:16" s="188" customFormat="1" ht="33.75">
      <c r="A55" s="1548" t="s">
        <v>865</v>
      </c>
      <c r="B55" s="1549"/>
      <c r="C55" s="185"/>
      <c r="D55" s="246" t="s">
        <v>866</v>
      </c>
      <c r="E55" s="229">
        <f t="shared" si="0"/>
        <v>330447</v>
      </c>
      <c r="F55" s="174">
        <v>170044</v>
      </c>
      <c r="G55" s="174">
        <v>160403</v>
      </c>
      <c r="H55" s="1157"/>
      <c r="I55" s="1576"/>
      <c r="J55" s="1576"/>
      <c r="K55" s="243" t="s">
        <v>867</v>
      </c>
      <c r="L55" s="174">
        <v>11152</v>
      </c>
      <c r="M55" s="174">
        <v>160749</v>
      </c>
      <c r="N55" s="184"/>
      <c r="O55" s="189"/>
      <c r="P55" s="189"/>
    </row>
    <row r="56" spans="1:16" s="188" customFormat="1" ht="33.75">
      <c r="A56" s="211" t="s">
        <v>688</v>
      </c>
      <c r="B56" s="156">
        <v>298</v>
      </c>
      <c r="D56" s="246" t="s">
        <v>868</v>
      </c>
      <c r="E56" s="229">
        <f t="shared" si="0"/>
        <v>285199</v>
      </c>
      <c r="F56" s="174">
        <v>148074</v>
      </c>
      <c r="G56" s="174">
        <v>137125</v>
      </c>
      <c r="H56" s="1157"/>
      <c r="I56" s="1576"/>
      <c r="J56" s="1576"/>
      <c r="K56" s="243" t="s">
        <v>869</v>
      </c>
      <c r="L56" s="174">
        <v>7589</v>
      </c>
      <c r="M56" s="174">
        <v>239940</v>
      </c>
      <c r="N56" s="184"/>
      <c r="O56" s="189"/>
      <c r="P56" s="189"/>
    </row>
    <row r="57" spans="1:16" s="188" customFormat="1" ht="33.75">
      <c r="A57" s="211" t="s">
        <v>689</v>
      </c>
      <c r="B57" s="156">
        <v>224</v>
      </c>
      <c r="D57" s="246" t="s">
        <v>870</v>
      </c>
      <c r="E57" s="229">
        <f t="shared" si="0"/>
        <v>242916</v>
      </c>
      <c r="F57" s="174">
        <v>129932</v>
      </c>
      <c r="G57" s="174">
        <v>112984</v>
      </c>
      <c r="H57" s="1157"/>
      <c r="I57" s="1576"/>
      <c r="J57" s="1576"/>
      <c r="K57" s="243" t="s">
        <v>871</v>
      </c>
      <c r="L57" s="174">
        <v>2086</v>
      </c>
      <c r="M57" s="174">
        <v>146899</v>
      </c>
      <c r="N57" s="184"/>
      <c r="O57" s="189"/>
      <c r="P57" s="189"/>
    </row>
    <row r="58" spans="1:16" s="188" customFormat="1" ht="33.75">
      <c r="A58" s="211" t="s">
        <v>690</v>
      </c>
      <c r="B58" s="156">
        <v>76</v>
      </c>
      <c r="D58" s="246" t="s">
        <v>872</v>
      </c>
      <c r="E58" s="229">
        <f t="shared" si="0"/>
        <v>193015</v>
      </c>
      <c r="F58" s="174">
        <v>106057</v>
      </c>
      <c r="G58" s="174">
        <v>86958</v>
      </c>
      <c r="H58" s="1157"/>
      <c r="I58" s="1576"/>
      <c r="J58" s="1576"/>
      <c r="K58" s="243" t="s">
        <v>873</v>
      </c>
      <c r="L58" s="174">
        <v>1792</v>
      </c>
      <c r="M58" s="174">
        <v>373871</v>
      </c>
      <c r="N58" s="184"/>
      <c r="O58" s="189"/>
      <c r="P58" s="189"/>
    </row>
    <row r="59" spans="1:16" s="188" customFormat="1" ht="33.75">
      <c r="A59" s="212" t="s">
        <v>874</v>
      </c>
      <c r="B59" s="1225">
        <v>1427673159390.24</v>
      </c>
      <c r="D59" s="246" t="s">
        <v>875</v>
      </c>
      <c r="E59" s="229">
        <f t="shared" si="0"/>
        <v>151736</v>
      </c>
      <c r="F59" s="174">
        <v>84648</v>
      </c>
      <c r="G59" s="174">
        <v>67088</v>
      </c>
      <c r="H59" s="1157"/>
      <c r="I59" s="1576"/>
      <c r="J59" s="1576"/>
      <c r="K59" s="243" t="s">
        <v>876</v>
      </c>
      <c r="L59" s="174">
        <v>269</v>
      </c>
      <c r="M59" s="174">
        <v>192650</v>
      </c>
      <c r="N59" s="184"/>
      <c r="O59" s="189"/>
      <c r="P59" s="189"/>
    </row>
    <row r="60" spans="1:16" s="188" customFormat="1" ht="33.75" customHeight="1">
      <c r="A60" s="212" t="s">
        <v>877</v>
      </c>
      <c r="B60" s="213">
        <v>6820019259995.7139</v>
      </c>
      <c r="D60" s="246" t="s">
        <v>878</v>
      </c>
      <c r="E60" s="229">
        <f t="shared" si="0"/>
        <v>100132</v>
      </c>
      <c r="F60" s="174">
        <v>57341</v>
      </c>
      <c r="G60" s="174">
        <v>42791</v>
      </c>
      <c r="H60" s="1157"/>
      <c r="I60" s="1576"/>
      <c r="J60" s="1576"/>
      <c r="K60" s="243" t="s">
        <v>879</v>
      </c>
      <c r="L60" s="174">
        <v>270</v>
      </c>
      <c r="M60" s="174">
        <v>623775</v>
      </c>
      <c r="N60" s="184"/>
      <c r="O60" s="189"/>
      <c r="P60" s="189"/>
    </row>
    <row r="61" spans="1:16" s="188" customFormat="1" ht="33.75">
      <c r="A61" s="214" t="s">
        <v>395</v>
      </c>
      <c r="B61" s="222">
        <f>+B59/B60</f>
        <v>0.2093356492062366</v>
      </c>
      <c r="D61" s="246" t="s">
        <v>880</v>
      </c>
      <c r="E61" s="229">
        <f>+F61+G61</f>
        <v>57343</v>
      </c>
      <c r="F61" s="174">
        <v>34340</v>
      </c>
      <c r="G61" s="174">
        <v>23003</v>
      </c>
      <c r="H61" s="1157"/>
      <c r="I61" s="1577"/>
      <c r="J61" s="1577"/>
      <c r="K61" s="243" t="s">
        <v>881</v>
      </c>
      <c r="L61" s="174">
        <v>9</v>
      </c>
      <c r="M61" s="174">
        <v>464810</v>
      </c>
      <c r="N61" s="184"/>
      <c r="O61" s="189"/>
      <c r="P61" s="189"/>
    </row>
    <row r="62" spans="1:16" s="188" customFormat="1" ht="33.75">
      <c r="A62" s="185"/>
      <c r="B62" s="185"/>
      <c r="C62" s="185"/>
      <c r="D62" s="246" t="s">
        <v>882</v>
      </c>
      <c r="E62" s="229">
        <f t="shared" si="0"/>
        <v>31432</v>
      </c>
      <c r="F62" s="174">
        <v>19175</v>
      </c>
      <c r="G62" s="174">
        <v>12257</v>
      </c>
      <c r="H62" s="1157"/>
      <c r="I62" s="183"/>
      <c r="J62" s="184"/>
      <c r="K62" s="184"/>
      <c r="L62" s="249">
        <f>SUM(L53:L61)</f>
        <v>111364</v>
      </c>
      <c r="M62" s="249">
        <f>SUM(M53:M61)</f>
        <v>2521184</v>
      </c>
      <c r="N62" s="191">
        <f>+M62-F14</f>
        <v>0</v>
      </c>
      <c r="O62" s="189"/>
      <c r="P62" s="189"/>
    </row>
    <row r="63" spans="1:16" s="188" customFormat="1" ht="33.75">
      <c r="A63" s="184"/>
      <c r="B63" s="184"/>
      <c r="C63" s="185"/>
      <c r="D63" s="246" t="s">
        <v>883</v>
      </c>
      <c r="E63" s="229">
        <f t="shared" si="0"/>
        <v>15404</v>
      </c>
      <c r="F63" s="174">
        <v>9127</v>
      </c>
      <c r="G63" s="174">
        <v>6277</v>
      </c>
      <c r="H63" s="1157"/>
      <c r="I63" s="183"/>
      <c r="J63" s="184"/>
      <c r="K63" s="184"/>
      <c r="L63" s="191">
        <f>+L62-B14</f>
        <v>0</v>
      </c>
      <c r="M63" s="191">
        <f>+M62-F14</f>
        <v>0</v>
      </c>
      <c r="N63" s="184"/>
      <c r="O63" s="189"/>
      <c r="P63" s="189"/>
    </row>
    <row r="64" spans="1:16" s="188" customFormat="1" ht="33.75">
      <c r="A64" s="1548" t="s">
        <v>884</v>
      </c>
      <c r="B64" s="1549"/>
      <c r="D64" s="246" t="s">
        <v>885</v>
      </c>
      <c r="E64" s="229">
        <f t="shared" si="0"/>
        <v>6719</v>
      </c>
      <c r="F64" s="174">
        <v>3887</v>
      </c>
      <c r="G64" s="174">
        <v>2832</v>
      </c>
      <c r="H64" s="1157"/>
      <c r="I64" s="183"/>
      <c r="J64" s="184"/>
      <c r="K64" s="184"/>
      <c r="L64" s="191"/>
      <c r="M64" s="184"/>
      <c r="N64" s="184"/>
      <c r="O64" s="189"/>
      <c r="P64" s="189"/>
    </row>
    <row r="65" spans="1:17" s="188" customFormat="1" ht="33.75">
      <c r="A65" s="212" t="s">
        <v>886</v>
      </c>
      <c r="B65" s="1054">
        <v>2445484</v>
      </c>
      <c r="D65" s="246" t="s">
        <v>887</v>
      </c>
      <c r="E65" s="229">
        <f t="shared" si="0"/>
        <v>4511</v>
      </c>
      <c r="F65" s="174">
        <v>2498</v>
      </c>
      <c r="G65" s="174">
        <v>2013</v>
      </c>
      <c r="H65" s="1157"/>
      <c r="I65" s="183"/>
      <c r="J65" s="184"/>
      <c r="K65" s="184"/>
      <c r="L65" s="184"/>
      <c r="M65" s="184"/>
      <c r="N65" s="184"/>
      <c r="O65" s="189"/>
      <c r="P65" s="189"/>
    </row>
    <row r="66" spans="1:17" s="188" customFormat="1" ht="33.75">
      <c r="A66" s="212" t="s">
        <v>888</v>
      </c>
      <c r="B66" s="1054">
        <v>2362291</v>
      </c>
      <c r="D66" s="246" t="s">
        <v>889</v>
      </c>
      <c r="E66" s="229">
        <f t="shared" si="0"/>
        <v>1</v>
      </c>
      <c r="F66" s="174">
        <v>1</v>
      </c>
      <c r="G66" s="1211" t="s">
        <v>890</v>
      </c>
      <c r="H66" s="1157"/>
      <c r="I66" s="183"/>
      <c r="J66" s="184"/>
      <c r="K66" s="184"/>
      <c r="L66" s="184"/>
      <c r="M66" s="184"/>
      <c r="N66" s="184"/>
      <c r="O66" s="189"/>
      <c r="P66" s="189"/>
    </row>
    <row r="67" spans="1:17" s="188" customFormat="1" ht="33.75">
      <c r="A67" s="212" t="s">
        <v>891</v>
      </c>
      <c r="B67" s="1054">
        <v>8111315</v>
      </c>
      <c r="G67" s="198">
        <f>+E50-F14</f>
        <v>0</v>
      </c>
      <c r="H67" s="184"/>
      <c r="I67" s="183"/>
      <c r="J67" s="184"/>
      <c r="K67" s="184"/>
      <c r="L67" s="184"/>
      <c r="M67" s="184"/>
      <c r="N67" s="184"/>
      <c r="O67" s="189"/>
      <c r="P67" s="189"/>
    </row>
    <row r="68" spans="1:17" s="188" customFormat="1" ht="35.25">
      <c r="A68" s="212" t="s">
        <v>892</v>
      </c>
      <c r="B68" s="1054">
        <v>5306102</v>
      </c>
      <c r="C68" s="1202"/>
      <c r="D68" s="183"/>
      <c r="E68" s="183"/>
      <c r="F68" s="1156"/>
      <c r="G68" s="1156"/>
      <c r="H68" s="184"/>
      <c r="I68" s="183"/>
      <c r="J68" s="184"/>
      <c r="K68" s="184"/>
      <c r="L68" s="184"/>
      <c r="M68" s="184"/>
      <c r="N68" s="184"/>
      <c r="O68" s="189"/>
      <c r="P68" s="189"/>
    </row>
    <row r="69" spans="1:17" s="188" customFormat="1" ht="35.25">
      <c r="A69" s="234" t="s">
        <v>893</v>
      </c>
      <c r="B69" s="1054">
        <v>3049300</v>
      </c>
      <c r="C69" s="1202"/>
      <c r="D69" s="183"/>
      <c r="E69" s="185"/>
      <c r="F69" s="184"/>
      <c r="G69" s="184"/>
      <c r="H69" s="183"/>
      <c r="I69" s="184"/>
      <c r="J69" s="184"/>
      <c r="K69" s="184"/>
      <c r="L69" s="184"/>
      <c r="M69" s="184"/>
      <c r="N69" s="189"/>
      <c r="O69" s="189"/>
    </row>
    <row r="70" spans="1:17" s="188" customFormat="1" ht="35.25">
      <c r="A70" s="234" t="s">
        <v>894</v>
      </c>
      <c r="B70" s="1054">
        <v>2256802</v>
      </c>
      <c r="C70" s="1202"/>
      <c r="D70" s="183"/>
      <c r="E70" s="157"/>
      <c r="F70" s="157"/>
      <c r="G70" s="184"/>
      <c r="H70" s="183"/>
      <c r="I70" s="184"/>
      <c r="J70" s="184"/>
      <c r="K70" s="1573" t="s">
        <v>895</v>
      </c>
      <c r="L70" s="1574"/>
      <c r="M70" s="1574"/>
      <c r="N70" s="189"/>
      <c r="O70" s="189"/>
    </row>
    <row r="71" spans="1:17" s="188" customFormat="1" ht="33.75">
      <c r="A71" s="183"/>
      <c r="B71" s="183"/>
      <c r="C71" s="202"/>
      <c r="D71" s="183"/>
      <c r="E71" s="157"/>
      <c r="F71" s="157"/>
      <c r="G71" s="184"/>
      <c r="H71" s="183"/>
      <c r="I71" s="184"/>
      <c r="J71" s="985" t="s">
        <v>4</v>
      </c>
      <c r="K71" s="984" t="s">
        <v>4</v>
      </c>
      <c r="L71" s="207" t="s">
        <v>549</v>
      </c>
      <c r="M71" s="1084" t="str">
        <f>+H74</f>
        <v>Feb.25</v>
      </c>
      <c r="N71" s="186"/>
      <c r="O71" s="186"/>
      <c r="P71" s="182"/>
      <c r="Q71" s="182"/>
    </row>
    <row r="72" spans="1:17" ht="31.5" customHeight="1">
      <c r="A72" s="184"/>
      <c r="K72" s="244">
        <v>1</v>
      </c>
      <c r="L72" s="206" t="s">
        <v>553</v>
      </c>
      <c r="M72" s="1085">
        <v>3957474502.6799998</v>
      </c>
      <c r="N72" s="186"/>
      <c r="O72" s="182"/>
      <c r="P72" s="182"/>
    </row>
    <row r="73" spans="1:17" ht="33.75" customHeight="1">
      <c r="A73" s="184"/>
      <c r="K73" s="244">
        <v>2</v>
      </c>
      <c r="L73" s="206" t="s">
        <v>554</v>
      </c>
      <c r="M73" s="1085">
        <v>6070617522.8699999</v>
      </c>
      <c r="N73" s="186"/>
      <c r="O73" s="182"/>
      <c r="P73" s="182"/>
    </row>
    <row r="74" spans="1:17">
      <c r="A74" s="185"/>
      <c r="D74" s="904" t="s">
        <v>896</v>
      </c>
      <c r="E74" s="1086" t="str">
        <f>+O5</f>
        <v>Feb.25</v>
      </c>
      <c r="G74" s="904" t="s">
        <v>897</v>
      </c>
      <c r="H74" s="1086" t="str">
        <f>+H96</f>
        <v>Feb.25</v>
      </c>
      <c r="K74" s="244">
        <v>3</v>
      </c>
      <c r="L74" s="206" t="s">
        <v>898</v>
      </c>
      <c r="M74" s="1085">
        <v>1687013435.55</v>
      </c>
      <c r="N74" s="186"/>
      <c r="O74" s="182"/>
      <c r="P74" s="182"/>
    </row>
    <row r="75" spans="1:17">
      <c r="A75" s="185"/>
      <c r="D75" s="206" t="s">
        <v>899</v>
      </c>
      <c r="E75" s="1085">
        <v>13771236464.59</v>
      </c>
      <c r="G75" s="206" t="s">
        <v>616</v>
      </c>
      <c r="H75" s="1085">
        <v>4441218527.0600004</v>
      </c>
      <c r="K75" s="244">
        <v>4</v>
      </c>
      <c r="L75" s="206" t="s">
        <v>556</v>
      </c>
      <c r="M75" s="1085">
        <v>892940807.71000004</v>
      </c>
      <c r="N75" s="186"/>
      <c r="O75" s="182"/>
      <c r="P75" s="182"/>
    </row>
    <row r="76" spans="1:17">
      <c r="A76" s="185"/>
      <c r="D76" s="206" t="s">
        <v>900</v>
      </c>
      <c r="E76" s="1085">
        <v>586822279.57000005</v>
      </c>
      <c r="G76" s="206" t="s">
        <v>617</v>
      </c>
      <c r="H76" s="1085">
        <v>3132815430.1799998</v>
      </c>
      <c r="I76"/>
      <c r="K76" s="244">
        <v>5</v>
      </c>
      <c r="L76" s="206" t="s">
        <v>557</v>
      </c>
      <c r="M76" s="1085">
        <v>487272004.81999999</v>
      </c>
      <c r="N76" s="186"/>
      <c r="O76" s="182"/>
      <c r="P76" s="182"/>
    </row>
    <row r="77" spans="1:17">
      <c r="A77" s="185"/>
      <c r="D77" s="206" t="s">
        <v>901</v>
      </c>
      <c r="E77" s="1087"/>
      <c r="G77" s="206" t="s">
        <v>618</v>
      </c>
      <c r="H77" s="1085">
        <v>2795147047.6900001</v>
      </c>
      <c r="K77" s="244">
        <v>6</v>
      </c>
      <c r="L77" s="206" t="s">
        <v>558</v>
      </c>
      <c r="M77" s="1085">
        <v>1128538274.5799999</v>
      </c>
      <c r="N77" s="986"/>
      <c r="O77" s="182"/>
      <c r="P77" s="182"/>
    </row>
    <row r="78" spans="1:17">
      <c r="A78" s="185"/>
      <c r="D78" s="206" t="s">
        <v>606</v>
      </c>
      <c r="E78" s="1085">
        <v>1426520368.04</v>
      </c>
      <c r="G78" s="206" t="s">
        <v>619</v>
      </c>
      <c r="H78" s="1085">
        <v>2658090296.8299999</v>
      </c>
      <c r="K78" s="244">
        <v>7</v>
      </c>
      <c r="L78" s="206" t="s">
        <v>902</v>
      </c>
      <c r="M78" s="1088"/>
      <c r="N78" s="186"/>
      <c r="O78" s="182"/>
      <c r="P78" s="182"/>
    </row>
    <row r="79" spans="1:17">
      <c r="A79" s="185"/>
      <c r="D79" s="206" t="s">
        <v>607</v>
      </c>
      <c r="E79" s="1085">
        <v>62820995.520000003</v>
      </c>
      <c r="G79" s="206" t="s">
        <v>620</v>
      </c>
      <c r="H79" s="1085">
        <v>2381776141.9499998</v>
      </c>
      <c r="K79" s="244">
        <v>8</v>
      </c>
      <c r="L79" s="206" t="s">
        <v>559</v>
      </c>
      <c r="M79" s="1085">
        <v>286404261.14999998</v>
      </c>
      <c r="N79" s="186"/>
      <c r="O79" s="182"/>
      <c r="P79" s="182"/>
    </row>
    <row r="80" spans="1:17">
      <c r="A80" s="185"/>
      <c r="D80" s="206" t="s">
        <v>608</v>
      </c>
      <c r="E80" s="1085">
        <v>110320123.95</v>
      </c>
      <c r="G80" s="206" t="s">
        <v>442</v>
      </c>
      <c r="H80" s="1085">
        <v>604900770.55999994</v>
      </c>
      <c r="K80" s="244">
        <v>9</v>
      </c>
      <c r="L80" s="206" t="s">
        <v>560</v>
      </c>
      <c r="M80" s="1085">
        <v>267286451.03999999</v>
      </c>
      <c r="N80" s="186"/>
      <c r="O80" s="182"/>
      <c r="P80" s="182"/>
    </row>
    <row r="81" spans="1:16">
      <c r="A81" s="185"/>
      <c r="D81" s="206" t="s">
        <v>903</v>
      </c>
      <c r="E81" s="1085">
        <v>113318132.31</v>
      </c>
      <c r="G81" s="206" t="s">
        <v>626</v>
      </c>
      <c r="H81" s="1085">
        <v>290525569.43000001</v>
      </c>
      <c r="K81" s="244">
        <v>10</v>
      </c>
      <c r="L81" s="206" t="s">
        <v>561</v>
      </c>
      <c r="M81" s="1085">
        <v>391070834.75</v>
      </c>
      <c r="N81" s="186"/>
      <c r="O81" s="182"/>
      <c r="P81" s="182"/>
    </row>
    <row r="82" spans="1:16">
      <c r="A82" s="185"/>
      <c r="B82" s="930"/>
      <c r="D82" s="206" t="s">
        <v>904</v>
      </c>
      <c r="E82" s="1085">
        <v>647522355.82000005</v>
      </c>
      <c r="G82" s="206" t="s">
        <v>628</v>
      </c>
      <c r="H82" s="1085">
        <v>139856148.78</v>
      </c>
      <c r="K82" s="244">
        <v>12</v>
      </c>
      <c r="L82" s="206" t="s">
        <v>562</v>
      </c>
      <c r="M82" s="1085">
        <v>380393102.20999998</v>
      </c>
      <c r="N82" s="186"/>
      <c r="O82" s="182"/>
      <c r="P82" s="182"/>
    </row>
    <row r="83" spans="1:16">
      <c r="A83" s="185"/>
      <c r="D83" s="206" t="s">
        <v>628</v>
      </c>
      <c r="E83" s="1085">
        <v>139856148.78</v>
      </c>
      <c r="G83" s="206" t="s">
        <v>622</v>
      </c>
      <c r="H83" s="1085">
        <v>113318132.31</v>
      </c>
      <c r="K83" s="244">
        <v>13</v>
      </c>
      <c r="L83" s="206" t="s">
        <v>563</v>
      </c>
      <c r="M83" s="1085">
        <v>271803242.27999997</v>
      </c>
      <c r="N83" s="186"/>
      <c r="O83" s="182"/>
      <c r="P83" s="182"/>
    </row>
    <row r="84" spans="1:16">
      <c r="A84" s="1548" t="s">
        <v>905</v>
      </c>
      <c r="B84" s="1549"/>
      <c r="C84" s="183"/>
      <c r="D84" s="206" t="s">
        <v>629</v>
      </c>
      <c r="E84" s="1085">
        <v>69930357.590000004</v>
      </c>
      <c r="G84" s="206" t="s">
        <v>627</v>
      </c>
      <c r="H84" s="1085">
        <v>99765660.049999997</v>
      </c>
      <c r="K84" s="244">
        <v>11</v>
      </c>
      <c r="L84" s="206" t="s">
        <v>564</v>
      </c>
      <c r="M84" s="1085">
        <v>72208599.760000005</v>
      </c>
      <c r="N84" s="932">
        <f>+M103+M76</f>
        <v>487272004.81999999</v>
      </c>
      <c r="O84" s="182"/>
      <c r="P84" s="182"/>
    </row>
    <row r="85" spans="1:16">
      <c r="A85" s="194" t="s">
        <v>906</v>
      </c>
      <c r="B85" s="194" t="s">
        <v>874</v>
      </c>
      <c r="C85" s="183"/>
      <c r="D85" s="206" t="s">
        <v>225</v>
      </c>
      <c r="E85" s="1089">
        <f>SUM(E75:E84)</f>
        <v>16928347226.170002</v>
      </c>
      <c r="G85" s="206" t="s">
        <v>621</v>
      </c>
      <c r="H85" s="1085">
        <v>91802390.209999993</v>
      </c>
      <c r="K85" s="244">
        <v>15</v>
      </c>
      <c r="L85" s="206" t="s">
        <v>565</v>
      </c>
      <c r="M85" s="1085">
        <v>84898041.069999993</v>
      </c>
      <c r="N85" s="186"/>
      <c r="O85" s="182"/>
      <c r="P85" s="182"/>
    </row>
    <row r="86" spans="1:16">
      <c r="A86" s="235" t="s">
        <v>907</v>
      </c>
      <c r="B86" s="1028">
        <v>1136514377248.55</v>
      </c>
      <c r="C86" s="183"/>
      <c r="D86" s="184"/>
      <c r="E86" s="184"/>
      <c r="G86" s="206" t="s">
        <v>629</v>
      </c>
      <c r="H86" s="1085">
        <v>69930357.590000004</v>
      </c>
      <c r="K86" s="244">
        <v>14</v>
      </c>
      <c r="L86" s="206" t="s">
        <v>439</v>
      </c>
      <c r="M86" s="1085">
        <v>174651285.56</v>
      </c>
      <c r="N86" s="186"/>
      <c r="O86" s="182"/>
      <c r="P86" s="182"/>
    </row>
    <row r="87" spans="1:16">
      <c r="A87" s="235" t="s">
        <v>908</v>
      </c>
      <c r="B87" s="1028">
        <v>84182598461.759995</v>
      </c>
      <c r="D87" s="184"/>
      <c r="E87" s="184"/>
      <c r="G87" s="206" t="s">
        <v>625</v>
      </c>
      <c r="H87" s="1085">
        <v>62820995.520000003</v>
      </c>
      <c r="K87" s="244">
        <v>16</v>
      </c>
      <c r="L87" s="206" t="s">
        <v>566</v>
      </c>
      <c r="M87" s="1085">
        <v>128033894.92</v>
      </c>
      <c r="N87" s="186"/>
      <c r="O87" s="182"/>
      <c r="P87" s="182"/>
    </row>
    <row r="88" spans="1:16">
      <c r="A88" s="235" t="s">
        <v>909</v>
      </c>
      <c r="B88" s="1028">
        <v>50179818927.120003</v>
      </c>
      <c r="D88" s="206" t="s">
        <v>910</v>
      </c>
      <c r="E88" s="1084" t="str">
        <f>+E74</f>
        <v>Feb.25</v>
      </c>
      <c r="G88" s="206" t="s">
        <v>624</v>
      </c>
      <c r="H88" s="1085">
        <v>20939521.23</v>
      </c>
      <c r="K88" s="244">
        <v>19</v>
      </c>
      <c r="L88" s="206" t="s">
        <v>911</v>
      </c>
      <c r="M88" s="1088"/>
      <c r="N88" s="186"/>
      <c r="O88" s="182"/>
      <c r="P88" s="182"/>
    </row>
    <row r="89" spans="1:16">
      <c r="A89" s="235" t="s">
        <v>912</v>
      </c>
      <c r="B89" s="1028">
        <v>132932311.04000001</v>
      </c>
      <c r="D89" s="206" t="s">
        <v>913</v>
      </c>
      <c r="E89" s="1085">
        <f>15275431898.07+901440926.31</f>
        <v>16176872824.379999</v>
      </c>
      <c r="G89" s="206" t="s">
        <v>623</v>
      </c>
      <c r="H89" s="1085">
        <v>25440236.780000001</v>
      </c>
      <c r="K89" s="244">
        <v>17</v>
      </c>
      <c r="L89" s="206" t="s">
        <v>567</v>
      </c>
      <c r="M89" s="1085">
        <v>178873922.81999999</v>
      </c>
      <c r="N89" s="186"/>
      <c r="O89" s="182"/>
      <c r="P89" s="182"/>
    </row>
    <row r="90" spans="1:16">
      <c r="A90" s="235" t="s">
        <v>459</v>
      </c>
      <c r="B90" s="1028">
        <v>156663432441.76801</v>
      </c>
      <c r="D90" s="206" t="s">
        <v>542</v>
      </c>
      <c r="E90" s="1085">
        <v>309081378.08999997</v>
      </c>
      <c r="G90" s="206" t="s">
        <v>914</v>
      </c>
      <c r="H90" s="1090"/>
      <c r="K90" s="244">
        <v>18</v>
      </c>
      <c r="L90" s="206" t="s">
        <v>915</v>
      </c>
      <c r="M90" s="1088"/>
      <c r="N90" s="186"/>
      <c r="O90" s="182"/>
      <c r="P90" s="182"/>
    </row>
    <row r="91" spans="1:16">
      <c r="A91" s="194" t="s">
        <v>650</v>
      </c>
      <c r="B91" s="242">
        <f>SUM(B86:B90)</f>
        <v>1427673159390.2383</v>
      </c>
      <c r="C91" s="1186"/>
      <c r="D91" s="206" t="s">
        <v>543</v>
      </c>
      <c r="E91" s="1085">
        <v>785204296.40999997</v>
      </c>
      <c r="G91" s="206" t="s">
        <v>916</v>
      </c>
      <c r="H91" s="1090"/>
      <c r="K91" s="244">
        <v>20</v>
      </c>
      <c r="L91" s="206" t="s">
        <v>917</v>
      </c>
      <c r="M91" s="1088"/>
      <c r="N91" s="186"/>
      <c r="O91" s="182"/>
      <c r="P91" s="182"/>
    </row>
    <row r="92" spans="1:16">
      <c r="A92" s="185"/>
      <c r="B92" s="1064"/>
      <c r="D92" s="206" t="s">
        <v>544</v>
      </c>
      <c r="E92" s="1085">
        <v>112563777.75</v>
      </c>
      <c r="G92" s="206" t="s">
        <v>614</v>
      </c>
      <c r="H92" s="1089">
        <f>SUM(H75:H91)</f>
        <v>16928347226.169998</v>
      </c>
      <c r="K92" s="244">
        <v>21</v>
      </c>
      <c r="L92" s="206" t="s">
        <v>568</v>
      </c>
      <c r="M92" s="1085">
        <v>26474018.899999999</v>
      </c>
      <c r="N92" s="186"/>
      <c r="O92" s="182"/>
      <c r="P92" s="182"/>
    </row>
    <row r="93" spans="1:16">
      <c r="A93" s="185"/>
      <c r="B93" s="930">
        <f>+B91-B59</f>
        <v>0</v>
      </c>
      <c r="D93" s="206" t="s">
        <v>918</v>
      </c>
      <c r="E93" s="1087"/>
      <c r="G93" s="183"/>
      <c r="H93" s="183"/>
      <c r="K93" s="244">
        <v>22</v>
      </c>
      <c r="L93" s="206" t="s">
        <v>569</v>
      </c>
      <c r="M93" s="1088"/>
      <c r="N93" s="986"/>
      <c r="O93" s="182"/>
      <c r="P93" s="182"/>
    </row>
    <row r="94" spans="1:16">
      <c r="A94" s="185"/>
      <c r="D94" s="206" t="s">
        <v>919</v>
      </c>
      <c r="E94" s="1087"/>
      <c r="G94" s="183"/>
      <c r="H94" s="183"/>
      <c r="K94" s="244">
        <v>23</v>
      </c>
      <c r="L94" s="206" t="s">
        <v>570</v>
      </c>
      <c r="M94" s="1088"/>
      <c r="O94" s="182"/>
      <c r="P94" s="182"/>
    </row>
    <row r="95" spans="1:16">
      <c r="D95" s="206" t="s">
        <v>545</v>
      </c>
      <c r="E95" s="1089">
        <f>SUM(E89:E94)</f>
        <v>17383722276.630001</v>
      </c>
      <c r="F95" s="240"/>
      <c r="G95" s="183"/>
      <c r="H95" s="240"/>
      <c r="K95" s="244">
        <v>24</v>
      </c>
      <c r="L95" s="206" t="s">
        <v>571</v>
      </c>
      <c r="M95" s="1088"/>
      <c r="N95" s="186"/>
      <c r="O95" s="182"/>
      <c r="P95" s="182"/>
    </row>
    <row r="96" spans="1:16">
      <c r="G96" s="207" t="s">
        <v>920</v>
      </c>
      <c r="H96" s="1084" t="str">
        <f>+E74</f>
        <v>Feb.25</v>
      </c>
      <c r="K96" s="244">
        <v>25</v>
      </c>
      <c r="L96" s="206" t="s">
        <v>572</v>
      </c>
      <c r="M96" s="1088"/>
      <c r="N96" s="186"/>
      <c r="O96" s="182"/>
      <c r="P96" s="182"/>
    </row>
    <row r="97" spans="1:16">
      <c r="D97" s="207" t="s">
        <v>254</v>
      </c>
      <c r="E97" s="1141" t="str">
        <f>+O5</f>
        <v>Feb.25</v>
      </c>
      <c r="F97" s="183"/>
      <c r="G97" s="206" t="s">
        <v>921</v>
      </c>
      <c r="H97" s="1085">
        <v>1644674097.76</v>
      </c>
      <c r="K97" s="244">
        <v>26</v>
      </c>
      <c r="L97" s="206" t="s">
        <v>573</v>
      </c>
      <c r="M97" s="1088"/>
      <c r="N97" s="186"/>
      <c r="O97" s="182"/>
      <c r="P97" s="182"/>
    </row>
    <row r="98" spans="1:16">
      <c r="D98" s="206" t="s">
        <v>922</v>
      </c>
      <c r="E98" s="1085">
        <v>103576694.67</v>
      </c>
      <c r="G98" s="206" t="s">
        <v>544</v>
      </c>
      <c r="H98" s="1085">
        <v>71566130.480000004</v>
      </c>
      <c r="K98" s="244">
        <v>27</v>
      </c>
      <c r="L98" s="206" t="s">
        <v>574</v>
      </c>
      <c r="M98" s="1088"/>
      <c r="N98" s="186"/>
      <c r="O98" s="182"/>
      <c r="P98" s="182"/>
    </row>
    <row r="99" spans="1:16">
      <c r="D99" s="206" t="s">
        <v>923</v>
      </c>
      <c r="E99" s="1085">
        <v>118821298.26000001</v>
      </c>
      <c r="G99" s="206" t="s">
        <v>673</v>
      </c>
      <c r="H99" s="1085">
        <v>1384059.43</v>
      </c>
      <c r="K99" s="244">
        <v>28</v>
      </c>
      <c r="L99" s="206" t="s">
        <v>575</v>
      </c>
      <c r="M99" s="1088"/>
      <c r="N99" s="186"/>
      <c r="O99" s="182"/>
      <c r="P99" s="182"/>
    </row>
    <row r="100" spans="1:16">
      <c r="D100" s="206" t="s">
        <v>924</v>
      </c>
      <c r="E100" s="1085">
        <v>38850817.079999998</v>
      </c>
      <c r="G100" s="206" t="s">
        <v>545</v>
      </c>
      <c r="H100" s="1089">
        <f>SUM(H97:H99)</f>
        <v>1717624287.6700001</v>
      </c>
      <c r="K100" s="244">
        <v>29</v>
      </c>
      <c r="L100" s="206" t="s">
        <v>576</v>
      </c>
      <c r="M100" s="1088"/>
      <c r="N100" s="186"/>
      <c r="O100" s="182"/>
      <c r="P100" s="182"/>
    </row>
    <row r="101" spans="1:16">
      <c r="D101" s="206" t="s">
        <v>925</v>
      </c>
      <c r="E101" s="1085">
        <v>130376024.64</v>
      </c>
      <c r="G101" s="183"/>
      <c r="K101" s="244" t="s">
        <v>225</v>
      </c>
      <c r="L101" s="206" t="s">
        <v>225</v>
      </c>
      <c r="M101" s="1091">
        <f>SUM(M72:M100)</f>
        <v>16485954202.669996</v>
      </c>
      <c r="N101" s="932"/>
      <c r="O101" s="182"/>
      <c r="P101" s="182"/>
    </row>
    <row r="102" spans="1:16">
      <c r="D102" s="206" t="s">
        <v>926</v>
      </c>
      <c r="E102" s="1085">
        <v>129350067.83</v>
      </c>
      <c r="I102" s="184"/>
      <c r="J102" s="240"/>
      <c r="M102" s="986">
        <f>73003883482.84-M101</f>
        <v>56517929280.169998</v>
      </c>
      <c r="N102" s="932"/>
      <c r="O102" s="182"/>
      <c r="P102" s="182"/>
    </row>
    <row r="103" spans="1:16">
      <c r="B103" s="930"/>
      <c r="D103" s="206" t="s">
        <v>545</v>
      </c>
      <c r="E103" s="1089">
        <f>SUM(E98:E102)</f>
        <v>520974902.47999996</v>
      </c>
      <c r="F103" s="240"/>
      <c r="H103" s="932"/>
      <c r="I103" s="186"/>
      <c r="J103" s="182"/>
      <c r="K103" s="182"/>
      <c r="L103" s="182"/>
      <c r="M103" s="182"/>
      <c r="N103" s="182"/>
      <c r="O103" s="182"/>
      <c r="P103" s="182"/>
    </row>
    <row r="104" spans="1:16">
      <c r="B104" s="930"/>
      <c r="E104" s="184"/>
      <c r="I104" s="184"/>
      <c r="J104" s="186"/>
      <c r="K104" s="186"/>
      <c r="L104" s="182"/>
      <c r="M104" s="182"/>
      <c r="N104" s="182"/>
      <c r="O104" s="182"/>
      <c r="P104" s="182"/>
    </row>
    <row r="105" spans="1:16">
      <c r="A105" s="184"/>
      <c r="B105" s="240"/>
      <c r="C105" s="184"/>
      <c r="E105" s="239">
        <f>+E103+E95</f>
        <v>17904697179.110001</v>
      </c>
      <c r="I105" s="184"/>
      <c r="J105" s="186"/>
      <c r="K105" s="186"/>
      <c r="L105" s="182"/>
      <c r="M105" s="182"/>
      <c r="N105" s="182"/>
      <c r="O105" s="182"/>
      <c r="P105" s="182"/>
    </row>
    <row r="106" spans="1:16">
      <c r="A106" s="184"/>
      <c r="B106" s="184"/>
      <c r="C106" s="184"/>
      <c r="E106" s="184"/>
      <c r="I106" s="184"/>
      <c r="J106" s="186"/>
      <c r="K106" s="186"/>
      <c r="L106" s="182"/>
      <c r="M106" s="182"/>
      <c r="N106" s="182"/>
      <c r="O106" s="182"/>
      <c r="P106" s="182"/>
    </row>
    <row r="107" spans="1:16">
      <c r="A107" s="184"/>
      <c r="B107" s="184"/>
      <c r="C107" s="184"/>
      <c r="E107" s="184"/>
      <c r="I107" s="184"/>
      <c r="J107" s="186"/>
      <c r="K107" s="186"/>
      <c r="L107" s="182"/>
      <c r="M107" s="182"/>
      <c r="N107" s="182"/>
      <c r="O107" s="182"/>
      <c r="P107" s="182"/>
    </row>
    <row r="108" spans="1:16">
      <c r="A108" s="184"/>
      <c r="B108" s="184"/>
      <c r="C108" s="184"/>
      <c r="E108" s="184"/>
      <c r="I108" s="184"/>
      <c r="J108" s="186"/>
      <c r="K108" s="186"/>
      <c r="L108" s="182"/>
      <c r="M108" s="182"/>
      <c r="N108" s="182"/>
      <c r="O108" s="182"/>
      <c r="P108" s="182"/>
    </row>
    <row r="109" spans="1:16">
      <c r="A109" s="184"/>
      <c r="B109" s="184"/>
      <c r="C109" s="184"/>
      <c r="E109" s="184"/>
      <c r="I109" s="184"/>
      <c r="J109" s="186"/>
      <c r="K109" s="186"/>
      <c r="L109" s="182"/>
      <c r="M109" s="182"/>
      <c r="N109" s="182"/>
      <c r="O109" s="182"/>
      <c r="P109" s="182"/>
    </row>
    <row r="110" spans="1:16">
      <c r="A110" s="184"/>
      <c r="B110" s="184"/>
      <c r="C110" s="184"/>
      <c r="E110" s="184"/>
      <c r="I110" s="184"/>
      <c r="J110" s="186"/>
      <c r="K110" s="186"/>
      <c r="L110" s="182"/>
      <c r="M110" s="182"/>
      <c r="N110" s="182"/>
      <c r="O110" s="182"/>
      <c r="P110" s="182"/>
    </row>
    <row r="111" spans="1:16">
      <c r="A111" s="184"/>
      <c r="B111" s="184"/>
      <c r="C111" s="184"/>
      <c r="E111" s="184"/>
      <c r="I111" s="184"/>
      <c r="J111" s="186"/>
      <c r="K111" s="186"/>
      <c r="L111" s="182"/>
      <c r="M111" s="182"/>
      <c r="N111" s="182"/>
      <c r="O111" s="182"/>
      <c r="P111" s="182"/>
    </row>
    <row r="112" spans="1:16">
      <c r="A112" s="184"/>
      <c r="B112" s="184"/>
      <c r="C112" s="184"/>
      <c r="E112" s="184"/>
      <c r="I112" s="184"/>
      <c r="J112" s="186"/>
      <c r="K112" s="186"/>
      <c r="L112" s="182"/>
      <c r="M112" s="182"/>
      <c r="N112" s="182"/>
      <c r="O112" s="182"/>
      <c r="P112" s="182"/>
    </row>
    <row r="113" spans="1:16">
      <c r="A113" s="184"/>
      <c r="B113" s="184"/>
      <c r="C113" s="184"/>
      <c r="E113" s="184"/>
      <c r="I113" s="184"/>
      <c r="J113" s="186"/>
      <c r="K113" s="186"/>
      <c r="L113" s="182"/>
      <c r="M113" s="182"/>
      <c r="N113" s="182"/>
      <c r="O113" s="182"/>
      <c r="P113" s="182"/>
    </row>
    <row r="114" spans="1:16">
      <c r="A114" s="184"/>
      <c r="B114" s="184"/>
      <c r="C114" s="184"/>
      <c r="E114" s="184"/>
      <c r="I114" s="184"/>
      <c r="J114" s="186"/>
      <c r="K114" s="186"/>
      <c r="L114" s="182"/>
      <c r="M114" s="182"/>
      <c r="N114" s="182"/>
      <c r="O114" s="182"/>
      <c r="P114" s="182"/>
    </row>
    <row r="115" spans="1:16">
      <c r="A115" s="184"/>
      <c r="B115" s="184"/>
      <c r="C115" s="184"/>
    </row>
    <row r="116" spans="1:16">
      <c r="A116" s="184"/>
      <c r="B116" s="184"/>
      <c r="C116" s="184"/>
    </row>
  </sheetData>
  <sortState xmlns:xlrd2="http://schemas.microsoft.com/office/spreadsheetml/2017/richdata2" ref="G75:H91">
    <sortCondition descending="1" ref="H75:H91"/>
  </sortState>
  <mergeCells count="29">
    <mergeCell ref="K70:M70"/>
    <mergeCell ref="I51:I52"/>
    <mergeCell ref="J51:J52"/>
    <mergeCell ref="I53:I61"/>
    <mergeCell ref="J53:J61"/>
    <mergeCell ref="A41:D41"/>
    <mergeCell ref="A16:E16"/>
    <mergeCell ref="A55:B55"/>
    <mergeCell ref="A64:B64"/>
    <mergeCell ref="A42:B42"/>
    <mergeCell ref="C42:D42"/>
    <mergeCell ref="A48:B48"/>
    <mergeCell ref="D48:G48"/>
    <mergeCell ref="A84:B84"/>
    <mergeCell ref="H10:M10"/>
    <mergeCell ref="A1:N1"/>
    <mergeCell ref="A6:A7"/>
    <mergeCell ref="A9:B9"/>
    <mergeCell ref="C9:D9"/>
    <mergeCell ref="E9:F9"/>
    <mergeCell ref="I48:M48"/>
    <mergeCell ref="D49:D50"/>
    <mergeCell ref="I49:M49"/>
    <mergeCell ref="I50:M50"/>
    <mergeCell ref="H11:H12"/>
    <mergeCell ref="I11:J11"/>
    <mergeCell ref="A24:E24"/>
    <mergeCell ref="A32:B32"/>
    <mergeCell ref="A35:E35"/>
  </mergeCells>
  <conditionalFormatting sqref="A10:A13">
    <cfRule type="cellIs" dxfId="43" priority="55" operator="equal">
      <formula>0</formula>
    </cfRule>
  </conditionalFormatting>
  <conditionalFormatting sqref="A86:B90">
    <cfRule type="cellIs" dxfId="42" priority="18" operator="equal">
      <formula>0</formula>
    </cfRule>
  </conditionalFormatting>
  <conditionalFormatting sqref="B10:B12">
    <cfRule type="cellIs" dxfId="41" priority="23" operator="equal">
      <formula>0</formula>
    </cfRule>
  </conditionalFormatting>
  <conditionalFormatting sqref="B33">
    <cfRule type="cellIs" dxfId="40" priority="44" operator="equal">
      <formula>0</formula>
    </cfRule>
  </conditionalFormatting>
  <conditionalFormatting sqref="B49:B51">
    <cfRule type="cellIs" dxfId="39" priority="26" operator="equal">
      <formula>0</formula>
    </cfRule>
  </conditionalFormatting>
  <conditionalFormatting sqref="B56:B61">
    <cfRule type="cellIs" dxfId="38" priority="15" operator="equal">
      <formula>0</formula>
    </cfRule>
  </conditionalFormatting>
  <conditionalFormatting sqref="B65:B70">
    <cfRule type="cellIs" dxfId="37" priority="45" operator="equal">
      <formula>0</formula>
    </cfRule>
  </conditionalFormatting>
  <conditionalFormatting sqref="B7:C7">
    <cfRule type="cellIs" dxfId="36" priority="41" operator="equal">
      <formula>0</formula>
    </cfRule>
  </conditionalFormatting>
  <conditionalFormatting sqref="B43:D44">
    <cfRule type="cellIs" dxfId="35" priority="33" operator="equal">
      <formula>0</formula>
    </cfRule>
  </conditionalFormatting>
  <conditionalFormatting sqref="C10:C13">
    <cfRule type="cellIs" dxfId="34" priority="56" operator="equal">
      <formula>0</formula>
    </cfRule>
  </conditionalFormatting>
  <conditionalFormatting sqref="C21">
    <cfRule type="cellIs" dxfId="33" priority="7" operator="equal">
      <formula>0</formula>
    </cfRule>
  </conditionalFormatting>
  <conditionalFormatting sqref="C18:E20">
    <cfRule type="cellIs" dxfId="32" priority="16" operator="equal">
      <formula>0</formula>
    </cfRule>
  </conditionalFormatting>
  <conditionalFormatting sqref="C26:C28">
    <cfRule type="cellIs" dxfId="31" priority="37" operator="equal">
      <formula>0</formula>
    </cfRule>
  </conditionalFormatting>
  <conditionalFormatting sqref="C37:E38">
    <cfRule type="cellIs" dxfId="30" priority="4" operator="equal">
      <formula>0</formula>
    </cfRule>
  </conditionalFormatting>
  <conditionalFormatting sqref="D12">
    <cfRule type="cellIs" dxfId="29" priority="5" operator="equal">
      <formula>0</formula>
    </cfRule>
  </conditionalFormatting>
  <conditionalFormatting sqref="D10:F11">
    <cfRule type="cellIs" dxfId="28" priority="39" operator="equal">
      <formula>0</formula>
    </cfRule>
  </conditionalFormatting>
  <conditionalFormatting sqref="E77">
    <cfRule type="cellIs" dxfId="27" priority="31" operator="equal">
      <formula>0</formula>
    </cfRule>
  </conditionalFormatting>
  <conditionalFormatting sqref="E89:E92">
    <cfRule type="cellIs" dxfId="26" priority="30" operator="equal">
      <formula>0</formula>
    </cfRule>
  </conditionalFormatting>
  <conditionalFormatting sqref="E93:E94">
    <cfRule type="cellIs" dxfId="25" priority="11" operator="equal">
      <formula>0</formula>
    </cfRule>
  </conditionalFormatting>
  <conditionalFormatting sqref="E98:E102">
    <cfRule type="cellIs" dxfId="24" priority="10" operator="equal">
      <formula>0</formula>
    </cfRule>
  </conditionalFormatting>
  <conditionalFormatting sqref="F51:G66">
    <cfRule type="cellIs" dxfId="23" priority="6" operator="equal">
      <formula>0</formula>
    </cfRule>
  </conditionalFormatting>
  <conditionalFormatting sqref="H13:M13">
    <cfRule type="cellIs" dxfId="22" priority="28" operator="equal">
      <formula>0</formula>
    </cfRule>
  </conditionalFormatting>
  <conditionalFormatting sqref="J18:K27">
    <cfRule type="cellIs" dxfId="21" priority="14" operator="equal">
      <formula>0</formula>
    </cfRule>
  </conditionalFormatting>
  <conditionalFormatting sqref="J32:K40">
    <cfRule type="cellIs" dxfId="20" priority="13" operator="equal">
      <formula>0</formula>
    </cfRule>
  </conditionalFormatting>
  <conditionalFormatting sqref="K29">
    <cfRule type="cellIs" dxfId="19" priority="25" operator="greaterThan">
      <formula>0</formula>
    </cfRule>
  </conditionalFormatting>
  <conditionalFormatting sqref="K42">
    <cfRule type="cellIs" dxfId="18" priority="24" operator="greaterThan">
      <formula>0</formula>
    </cfRule>
  </conditionalFormatting>
  <pageMargins left="0.70866141732283472" right="0.70866141732283472" top="0.74803149606299213" bottom="0.74803149606299213" header="0.31496062992125984" footer="0.31496062992125984"/>
  <pageSetup paperSize="119" scale="14" orientation="landscape"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Hoja145">
    <tabColor rgb="FF7030A0"/>
    <pageSetUpPr fitToPage="1"/>
  </sheetPr>
  <dimension ref="A2:S47"/>
  <sheetViews>
    <sheetView showGridLines="0" tabSelected="1" view="pageBreakPreview" zoomScale="85" zoomScaleNormal="100" zoomScaleSheetLayoutView="85" workbookViewId="0">
      <selection activeCell="N40" sqref="N40"/>
    </sheetView>
  </sheetViews>
  <sheetFormatPr defaultColWidth="11.42578125" defaultRowHeight="15"/>
  <cols>
    <col min="3" max="3" width="18.85546875" customWidth="1"/>
    <col min="4" max="4" width="17.5703125" customWidth="1"/>
    <col min="5" max="5" width="7.7109375" customWidth="1"/>
    <col min="6" max="6" width="21.7109375" customWidth="1"/>
    <col min="7" max="7" width="20" customWidth="1"/>
    <col min="8" max="8" width="32.28515625" customWidth="1"/>
    <col min="9" max="9" width="14.7109375" customWidth="1"/>
  </cols>
  <sheetData>
    <row r="2" spans="1:19" ht="17.25" customHeight="1"/>
    <row r="3" spans="1:19" ht="17.25" customHeight="1"/>
    <row r="5" spans="1:19" ht="21" customHeight="1">
      <c r="A5" s="1441" t="s">
        <v>927</v>
      </c>
      <c r="B5" s="1441"/>
      <c r="C5" s="1441"/>
      <c r="D5" s="1441"/>
      <c r="E5" s="1441"/>
      <c r="F5" s="1441"/>
      <c r="G5" s="1441"/>
      <c r="H5" s="1441"/>
      <c r="I5" s="1441"/>
      <c r="J5" s="1441"/>
    </row>
    <row r="6" spans="1:19" ht="15.75" customHeight="1">
      <c r="A6" s="1441"/>
      <c r="B6" s="1441"/>
      <c r="C6" s="1441"/>
      <c r="D6" s="1441"/>
      <c r="E6" s="1441"/>
      <c r="F6" s="1441"/>
      <c r="G6" s="1441"/>
      <c r="H6" s="1441"/>
      <c r="I6" s="1441"/>
      <c r="J6" s="1441"/>
      <c r="L6" s="1224"/>
      <c r="M6" s="1224"/>
      <c r="N6" s="1224"/>
      <c r="O6" s="1224"/>
      <c r="P6" s="1224"/>
      <c r="Q6" s="1224"/>
    </row>
    <row r="7" spans="1:19" ht="15.75" customHeight="1">
      <c r="A7" s="1441"/>
      <c r="B7" s="1441"/>
      <c r="C7" s="1441"/>
      <c r="D7" s="1441"/>
      <c r="E7" s="1441"/>
      <c r="F7" s="1441"/>
      <c r="G7" s="1441"/>
      <c r="H7" s="1441"/>
      <c r="I7" s="1441"/>
      <c r="J7" s="1441"/>
      <c r="L7" s="1224"/>
      <c r="M7" s="1224"/>
      <c r="N7" s="1224"/>
      <c r="O7" s="1224"/>
      <c r="P7" s="1224"/>
      <c r="Q7" s="1224"/>
    </row>
    <row r="8" spans="1:19" ht="15.75" customHeight="1">
      <c r="A8" s="1441"/>
      <c r="B8" s="1441"/>
      <c r="C8" s="1441"/>
      <c r="D8" s="1441"/>
      <c r="E8" s="1441"/>
      <c r="F8" s="1441"/>
      <c r="G8" s="1441"/>
      <c r="H8" s="1441"/>
      <c r="I8" s="1441"/>
      <c r="J8" s="1441"/>
      <c r="L8" s="1224"/>
      <c r="M8" s="1224"/>
      <c r="N8" s="1224"/>
      <c r="O8" s="1224"/>
      <c r="P8" s="1224"/>
      <c r="Q8" s="1224"/>
    </row>
    <row r="9" spans="1:19" ht="15.75" customHeight="1">
      <c r="A9" s="1441"/>
      <c r="B9" s="1441"/>
      <c r="C9" s="1441"/>
      <c r="D9" s="1441"/>
      <c r="E9" s="1441"/>
      <c r="F9" s="1441"/>
      <c r="G9" s="1441"/>
      <c r="H9" s="1441"/>
      <c r="I9" s="1441"/>
      <c r="J9" s="1441"/>
      <c r="L9" s="1224"/>
      <c r="M9" s="1224"/>
      <c r="N9" s="1224"/>
      <c r="O9" s="1224"/>
      <c r="P9" s="1224"/>
      <c r="Q9" s="1224"/>
    </row>
    <row r="10" spans="1:19" ht="15.75" customHeight="1">
      <c r="A10" s="1441"/>
      <c r="B10" s="1441"/>
      <c r="C10" s="1441"/>
      <c r="D10" s="1441"/>
      <c r="E10" s="1441"/>
      <c r="F10" s="1441"/>
      <c r="G10" s="1441"/>
      <c r="H10" s="1441"/>
      <c r="I10" s="1441"/>
      <c r="J10" s="1441"/>
      <c r="L10" s="1224"/>
      <c r="M10" s="1224"/>
      <c r="N10" s="1224"/>
      <c r="O10" s="1224"/>
      <c r="P10" s="1224"/>
      <c r="Q10" s="1224"/>
    </row>
    <row r="11" spans="1:19" ht="15.75" customHeight="1">
      <c r="A11" s="1441"/>
      <c r="B11" s="1441"/>
      <c r="C11" s="1441"/>
      <c r="D11" s="1441"/>
      <c r="E11" s="1441"/>
      <c r="F11" s="1441"/>
      <c r="G11" s="1441"/>
      <c r="H11" s="1441"/>
      <c r="I11" s="1441"/>
      <c r="J11" s="1441"/>
      <c r="L11" s="1224"/>
      <c r="M11" s="1224"/>
      <c r="N11" s="1224"/>
      <c r="O11" s="1224"/>
      <c r="P11" s="1224"/>
      <c r="Q11" s="1224"/>
    </row>
    <row r="12" spans="1:19" ht="15.75" customHeight="1">
      <c r="A12" s="1441"/>
      <c r="B12" s="1441"/>
      <c r="C12" s="1441"/>
      <c r="D12" s="1441"/>
      <c r="E12" s="1441"/>
      <c r="F12" s="1441"/>
      <c r="G12" s="1441"/>
      <c r="H12" s="1441"/>
      <c r="I12" s="1441"/>
      <c r="J12" s="1441"/>
      <c r="L12" s="1224"/>
      <c r="M12" s="1224"/>
      <c r="N12" s="1224"/>
      <c r="O12" s="1224"/>
      <c r="P12" s="1224"/>
      <c r="Q12" s="1224"/>
    </row>
    <row r="13" spans="1:19" ht="15.75" customHeight="1">
      <c r="A13" s="1441"/>
      <c r="B13" s="1441"/>
      <c r="C13" s="1441"/>
      <c r="D13" s="1441"/>
      <c r="E13" s="1441"/>
      <c r="F13" s="1441"/>
      <c r="G13" s="1441"/>
      <c r="H13" s="1441"/>
      <c r="I13" s="1441"/>
      <c r="J13" s="1441"/>
      <c r="L13" s="1224"/>
      <c r="M13" s="1224"/>
      <c r="N13" s="1224"/>
      <c r="O13" s="1224"/>
      <c r="P13" s="1224"/>
      <c r="Q13" s="1224"/>
    </row>
    <row r="14" spans="1:19" ht="15.75" customHeight="1">
      <c r="A14" s="1441"/>
      <c r="B14" s="1441"/>
      <c r="C14" s="1441"/>
      <c r="D14" s="1441"/>
      <c r="E14" s="1441"/>
      <c r="F14" s="1441"/>
      <c r="G14" s="1441"/>
      <c r="H14" s="1441"/>
      <c r="I14" s="1441"/>
      <c r="J14" s="1441"/>
      <c r="L14" s="1224"/>
      <c r="M14" s="1224"/>
      <c r="N14" s="1224"/>
      <c r="O14" s="1224"/>
      <c r="P14" s="1224"/>
      <c r="Q14" s="1224"/>
      <c r="R14" s="1224"/>
      <c r="S14" s="1224"/>
    </row>
    <row r="15" spans="1:19" ht="27.75" customHeight="1">
      <c r="A15" s="1441"/>
      <c r="B15" s="1441"/>
      <c r="C15" s="1441"/>
      <c r="D15" s="1441"/>
      <c r="E15" s="1441"/>
      <c r="F15" s="1441"/>
      <c r="G15" s="1441"/>
      <c r="H15" s="1441"/>
      <c r="I15" s="1441"/>
      <c r="J15" s="1441"/>
      <c r="L15" s="1224"/>
      <c r="M15" s="1224"/>
      <c r="N15" s="1224"/>
      <c r="O15" s="1224"/>
      <c r="P15" s="1224"/>
      <c r="Q15" s="1224"/>
      <c r="R15" s="1224"/>
      <c r="S15" s="1224"/>
    </row>
    <row r="16" spans="1:19" ht="15.75" customHeight="1">
      <c r="A16" s="1441"/>
      <c r="B16" s="1441"/>
      <c r="C16" s="1441"/>
      <c r="D16" s="1441"/>
      <c r="E16" s="1441"/>
      <c r="F16" s="1441"/>
      <c r="G16" s="1441"/>
      <c r="H16" s="1441"/>
      <c r="I16" s="1441"/>
      <c r="J16" s="1441"/>
      <c r="L16" s="1224"/>
      <c r="M16" s="1224"/>
      <c r="N16" s="1224"/>
      <c r="O16" s="1224"/>
      <c r="P16" s="1224"/>
      <c r="Q16" s="1224"/>
      <c r="R16" s="1224"/>
      <c r="S16" s="1224"/>
    </row>
    <row r="17" spans="1:19" ht="15.75" customHeight="1">
      <c r="A17" s="1441"/>
      <c r="B17" s="1441"/>
      <c r="C17" s="1441"/>
      <c r="D17" s="1441"/>
      <c r="E17" s="1441"/>
      <c r="F17" s="1441"/>
      <c r="G17" s="1441"/>
      <c r="H17" s="1441"/>
      <c r="I17" s="1441"/>
      <c r="J17" s="1441"/>
      <c r="L17" s="1224"/>
      <c r="M17" s="1224"/>
      <c r="N17" s="1224"/>
      <c r="O17" s="1224"/>
      <c r="P17" s="1224"/>
      <c r="Q17" s="1224"/>
      <c r="R17" s="1224"/>
      <c r="S17" s="1224"/>
    </row>
    <row r="18" spans="1:19" ht="15.75" customHeight="1">
      <c r="A18" s="1441"/>
      <c r="B18" s="1441"/>
      <c r="C18" s="1441"/>
      <c r="D18" s="1441"/>
      <c r="E18" s="1441"/>
      <c r="F18" s="1441"/>
      <c r="G18" s="1441"/>
      <c r="H18" s="1441"/>
      <c r="I18" s="1441"/>
      <c r="J18" s="1441"/>
      <c r="L18" s="1224"/>
      <c r="M18" s="1224"/>
      <c r="N18" s="1224"/>
      <c r="O18" s="1224"/>
      <c r="P18" s="1224"/>
      <c r="Q18" s="1224"/>
      <c r="R18" s="1224"/>
      <c r="S18" s="1224"/>
    </row>
    <row r="19" spans="1:19" ht="15.75" customHeight="1">
      <c r="A19" s="1441"/>
      <c r="B19" s="1441"/>
      <c r="C19" s="1441"/>
      <c r="D19" s="1441"/>
      <c r="E19" s="1441"/>
      <c r="F19" s="1441"/>
      <c r="G19" s="1441"/>
      <c r="H19" s="1441"/>
      <c r="I19" s="1441"/>
      <c r="J19" s="1441"/>
      <c r="L19" s="1224"/>
      <c r="M19" s="1224"/>
      <c r="N19" s="1224"/>
      <c r="O19" s="1224"/>
      <c r="P19" s="1224"/>
      <c r="Q19" s="1224"/>
      <c r="R19" s="1224"/>
      <c r="S19" s="1224"/>
    </row>
    <row r="20" spans="1:19" ht="15.75" customHeight="1">
      <c r="A20" s="1441"/>
      <c r="B20" s="1441"/>
      <c r="C20" s="1441"/>
      <c r="D20" s="1441"/>
      <c r="E20" s="1441"/>
      <c r="F20" s="1441"/>
      <c r="G20" s="1441"/>
      <c r="H20" s="1441"/>
      <c r="I20" s="1441"/>
      <c r="J20" s="1441"/>
      <c r="L20" s="1224"/>
      <c r="M20" s="1224"/>
      <c r="N20" s="1224"/>
      <c r="O20" s="1224"/>
      <c r="P20" s="1224"/>
      <c r="Q20" s="1224"/>
      <c r="R20" s="1224"/>
      <c r="S20" s="1224"/>
    </row>
    <row r="21" spans="1:19" ht="15.75" customHeight="1">
      <c r="A21" s="1441"/>
      <c r="B21" s="1441"/>
      <c r="C21" s="1441"/>
      <c r="D21" s="1441"/>
      <c r="E21" s="1441"/>
      <c r="F21" s="1441"/>
      <c r="G21" s="1441"/>
      <c r="H21" s="1441"/>
      <c r="I21" s="1441"/>
      <c r="J21" s="1441"/>
      <c r="L21" s="1224"/>
      <c r="M21" s="1224"/>
      <c r="N21" s="1224"/>
      <c r="O21" s="1224"/>
      <c r="P21" s="1224"/>
      <c r="Q21" s="1224"/>
      <c r="R21" s="1224"/>
      <c r="S21" s="1224"/>
    </row>
    <row r="22" spans="1:19" ht="15.75" customHeight="1">
      <c r="A22" s="1441"/>
      <c r="B22" s="1441"/>
      <c r="C22" s="1441"/>
      <c r="D22" s="1441"/>
      <c r="E22" s="1441"/>
      <c r="F22" s="1441"/>
      <c r="G22" s="1441"/>
      <c r="H22" s="1441"/>
      <c r="I22" s="1441"/>
      <c r="J22" s="1441"/>
      <c r="L22" s="1224"/>
      <c r="M22" s="1224"/>
      <c r="N22" s="1224"/>
      <c r="O22" s="1224"/>
      <c r="P22" s="1224"/>
      <c r="Q22" s="1224"/>
      <c r="R22" s="1224"/>
      <c r="S22" s="1224"/>
    </row>
    <row r="23" spans="1:19" ht="15.75" customHeight="1">
      <c r="A23" s="1441"/>
      <c r="B23" s="1441"/>
      <c r="C23" s="1441"/>
      <c r="D23" s="1441"/>
      <c r="E23" s="1441"/>
      <c r="F23" s="1441"/>
      <c r="G23" s="1441"/>
      <c r="H23" s="1441"/>
      <c r="I23" s="1441"/>
      <c r="J23" s="1441"/>
      <c r="L23" s="1224"/>
      <c r="M23" s="1224"/>
      <c r="N23" s="1224"/>
      <c r="O23" s="1224"/>
      <c r="P23" s="1224"/>
      <c r="Q23" s="1224"/>
      <c r="R23" s="1224"/>
      <c r="S23" s="1224"/>
    </row>
    <row r="24" spans="1:19" ht="15.75" customHeight="1">
      <c r="A24" s="1441"/>
      <c r="B24" s="1441"/>
      <c r="C24" s="1441"/>
      <c r="D24" s="1441"/>
      <c r="E24" s="1441"/>
      <c r="F24" s="1441"/>
      <c r="G24" s="1441"/>
      <c r="H24" s="1441"/>
      <c r="I24" s="1441"/>
      <c r="J24" s="1441"/>
      <c r="L24" s="1224"/>
      <c r="M24" s="1224"/>
      <c r="N24" s="1224"/>
      <c r="O24" s="1224"/>
      <c r="P24" s="1224"/>
      <c r="Q24" s="1224"/>
      <c r="R24" s="1224"/>
      <c r="S24" s="1224"/>
    </row>
    <row r="25" spans="1:19" ht="15.75" customHeight="1">
      <c r="A25" s="1441"/>
      <c r="B25" s="1441"/>
      <c r="C25" s="1441"/>
      <c r="D25" s="1441"/>
      <c r="E25" s="1441"/>
      <c r="F25" s="1441"/>
      <c r="G25" s="1441"/>
      <c r="H25" s="1441"/>
      <c r="I25" s="1441"/>
      <c r="J25" s="1441"/>
      <c r="L25" s="1224"/>
      <c r="M25" s="1224"/>
      <c r="N25" s="1224"/>
      <c r="O25" s="1224"/>
      <c r="P25" s="1224"/>
      <c r="Q25" s="1224"/>
      <c r="R25" s="1224"/>
      <c r="S25" s="1224"/>
    </row>
    <row r="26" spans="1:19" ht="15.75" customHeight="1">
      <c r="A26" s="1441"/>
      <c r="B26" s="1441"/>
      <c r="C26" s="1441"/>
      <c r="D26" s="1441"/>
      <c r="E26" s="1441"/>
      <c r="F26" s="1441"/>
      <c r="G26" s="1441"/>
      <c r="H26" s="1441"/>
      <c r="I26" s="1441"/>
      <c r="J26" s="1441"/>
      <c r="L26" s="1224"/>
      <c r="M26" s="1224"/>
      <c r="N26" s="1224"/>
      <c r="O26" s="1224"/>
      <c r="P26" s="1224"/>
      <c r="Q26" s="1224"/>
      <c r="R26" s="1224"/>
      <c r="S26" s="1224"/>
    </row>
    <row r="27" spans="1:19" ht="15.75" customHeight="1">
      <c r="A27" s="1441"/>
      <c r="B27" s="1441"/>
      <c r="C27" s="1441"/>
      <c r="D27" s="1441"/>
      <c r="E27" s="1441"/>
      <c r="F27" s="1441"/>
      <c r="G27" s="1441"/>
      <c r="H27" s="1441"/>
      <c r="I27" s="1441"/>
      <c r="J27" s="1441"/>
      <c r="L27" s="1224"/>
      <c r="M27" s="1224"/>
      <c r="N27" s="1224"/>
      <c r="O27" s="1224"/>
      <c r="P27" s="1224"/>
      <c r="Q27" s="1224"/>
      <c r="R27" s="1224"/>
      <c r="S27" s="1224"/>
    </row>
    <row r="28" spans="1:19" ht="15.75" customHeight="1">
      <c r="A28" s="1441"/>
      <c r="B28" s="1441"/>
      <c r="C28" s="1441"/>
      <c r="D28" s="1441"/>
      <c r="E28" s="1441"/>
      <c r="F28" s="1441"/>
      <c r="G28" s="1441"/>
      <c r="H28" s="1441"/>
      <c r="I28" s="1441"/>
      <c r="J28" s="1441"/>
      <c r="L28" s="1224"/>
      <c r="M28" s="1224"/>
      <c r="N28" s="1224"/>
      <c r="O28" s="1224"/>
      <c r="P28" s="1224"/>
      <c r="Q28" s="1224"/>
      <c r="R28" s="1224"/>
      <c r="S28" s="1224"/>
    </row>
    <row r="29" spans="1:19" ht="15.75" customHeight="1">
      <c r="A29" s="1441"/>
      <c r="B29" s="1441"/>
      <c r="C29" s="1441"/>
      <c r="D29" s="1441"/>
      <c r="E29" s="1441"/>
      <c r="F29" s="1441"/>
      <c r="G29" s="1441"/>
      <c r="H29" s="1441"/>
      <c r="I29" s="1441"/>
      <c r="J29" s="1441"/>
      <c r="L29" s="1224"/>
      <c r="M29" s="1224"/>
      <c r="N29" s="1224"/>
      <c r="O29" s="1224"/>
      <c r="P29" s="1224"/>
      <c r="Q29" s="1224"/>
      <c r="R29" s="1224"/>
      <c r="S29" s="1224"/>
    </row>
    <row r="30" spans="1:19" ht="15.75" customHeight="1">
      <c r="A30" s="1441"/>
      <c r="B30" s="1441"/>
      <c r="C30" s="1441"/>
      <c r="D30" s="1441"/>
      <c r="E30" s="1441"/>
      <c r="F30" s="1441"/>
      <c r="G30" s="1441"/>
      <c r="H30" s="1441"/>
      <c r="I30" s="1441"/>
      <c r="J30" s="1441"/>
      <c r="L30" s="1224"/>
      <c r="M30" s="1224"/>
      <c r="N30" s="1224"/>
      <c r="O30" s="1224"/>
      <c r="P30" s="1224"/>
      <c r="Q30" s="1224"/>
      <c r="R30" s="1224"/>
      <c r="S30" s="1224"/>
    </row>
    <row r="31" spans="1:19" ht="15.75" customHeight="1">
      <c r="A31" s="1441"/>
      <c r="B31" s="1441"/>
      <c r="C31" s="1441"/>
      <c r="D31" s="1441"/>
      <c r="E31" s="1441"/>
      <c r="F31" s="1441"/>
      <c r="G31" s="1441"/>
      <c r="H31" s="1441"/>
      <c r="I31" s="1441"/>
      <c r="J31" s="1441"/>
      <c r="L31" s="1224"/>
      <c r="M31" s="1224"/>
      <c r="N31" s="1224"/>
      <c r="O31" s="1224"/>
      <c r="P31" s="1224"/>
      <c r="Q31" s="1224"/>
      <c r="R31" s="1224"/>
      <c r="S31" s="1224"/>
    </row>
    <row r="32" spans="1:19" ht="15.75" customHeight="1">
      <c r="A32" s="1441"/>
      <c r="B32" s="1441"/>
      <c r="C32" s="1441"/>
      <c r="D32" s="1441"/>
      <c r="E32" s="1441"/>
      <c r="F32" s="1441"/>
      <c r="G32" s="1441"/>
      <c r="H32" s="1441"/>
      <c r="I32" s="1441"/>
      <c r="J32" s="1441"/>
      <c r="L32" s="1224"/>
      <c r="M32" s="1224"/>
      <c r="N32" s="1224"/>
      <c r="O32" s="1224"/>
      <c r="P32" s="1224"/>
      <c r="Q32" s="1224"/>
      <c r="R32" s="1224"/>
      <c r="S32" s="1224"/>
    </row>
    <row r="33" spans="1:19" ht="15.75" customHeight="1">
      <c r="A33" s="1441"/>
      <c r="B33" s="1441"/>
      <c r="C33" s="1441"/>
      <c r="D33" s="1441"/>
      <c r="E33" s="1441"/>
      <c r="F33" s="1441"/>
      <c r="G33" s="1441"/>
      <c r="H33" s="1441"/>
      <c r="I33" s="1441"/>
      <c r="J33" s="1441"/>
      <c r="L33" s="1224"/>
      <c r="M33" s="1224"/>
      <c r="N33" s="1224"/>
      <c r="O33" s="1224"/>
      <c r="P33" s="1224"/>
      <c r="Q33" s="1224"/>
      <c r="R33" s="1224"/>
      <c r="S33" s="1224"/>
    </row>
    <row r="34" spans="1:19" ht="15.75" customHeight="1">
      <c r="A34" s="1441"/>
      <c r="B34" s="1441"/>
      <c r="C34" s="1441"/>
      <c r="D34" s="1441"/>
      <c r="E34" s="1441"/>
      <c r="F34" s="1441"/>
      <c r="G34" s="1441"/>
      <c r="H34" s="1441"/>
      <c r="I34" s="1441"/>
      <c r="J34" s="1441"/>
      <c r="L34" s="1224"/>
      <c r="M34" s="1224"/>
      <c r="N34" s="1224"/>
      <c r="O34" s="1224"/>
      <c r="P34" s="1224"/>
      <c r="Q34" s="1224"/>
      <c r="R34" s="1224"/>
      <c r="S34" s="1224"/>
    </row>
    <row r="35" spans="1:19" ht="15.75" customHeight="1">
      <c r="A35" s="1441"/>
      <c r="B35" s="1441"/>
      <c r="C35" s="1441"/>
      <c r="D35" s="1441"/>
      <c r="E35" s="1441"/>
      <c r="F35" s="1441"/>
      <c r="G35" s="1441"/>
      <c r="H35" s="1441"/>
      <c r="I35" s="1441"/>
      <c r="J35" s="1441"/>
      <c r="L35" s="1224"/>
      <c r="M35" s="1224"/>
      <c r="N35" s="1224"/>
      <c r="O35" s="1224"/>
      <c r="P35" s="1224"/>
      <c r="Q35" s="1224"/>
      <c r="R35" s="1224"/>
      <c r="S35" s="1224"/>
    </row>
    <row r="36" spans="1:19" ht="15.75" customHeight="1">
      <c r="A36" s="1441"/>
      <c r="B36" s="1441"/>
      <c r="C36" s="1441"/>
      <c r="D36" s="1441"/>
      <c r="E36" s="1441"/>
      <c r="F36" s="1441"/>
      <c r="G36" s="1441"/>
      <c r="H36" s="1441"/>
      <c r="I36" s="1441"/>
      <c r="J36" s="1441"/>
      <c r="L36" s="1224"/>
      <c r="M36" s="1224"/>
      <c r="N36" s="1224"/>
      <c r="O36" s="1224"/>
      <c r="P36" s="1224"/>
      <c r="Q36" s="1224"/>
      <c r="R36" s="1224"/>
      <c r="S36" s="1224"/>
    </row>
    <row r="37" spans="1:19" ht="15.75" customHeight="1">
      <c r="A37" s="1441"/>
      <c r="B37" s="1441"/>
      <c r="C37" s="1441"/>
      <c r="D37" s="1441"/>
      <c r="E37" s="1441"/>
      <c r="F37" s="1441"/>
      <c r="G37" s="1441"/>
      <c r="H37" s="1441"/>
      <c r="I37" s="1441"/>
      <c r="J37" s="1441"/>
      <c r="L37" s="1224"/>
      <c r="M37" s="1224"/>
      <c r="N37" s="1224"/>
      <c r="O37" s="1224"/>
      <c r="P37" s="1224"/>
      <c r="Q37" s="1224"/>
      <c r="R37" s="1224"/>
      <c r="S37" s="1224"/>
    </row>
    <row r="38" spans="1:19" ht="15.75" customHeight="1">
      <c r="A38" s="1441"/>
      <c r="B38" s="1441"/>
      <c r="C38" s="1441"/>
      <c r="D38" s="1441"/>
      <c r="E38" s="1441"/>
      <c r="F38" s="1441"/>
      <c r="G38" s="1441"/>
      <c r="H38" s="1441"/>
      <c r="I38" s="1441"/>
      <c r="J38" s="1441"/>
      <c r="L38" s="1224"/>
      <c r="M38" s="1224"/>
      <c r="N38" s="1224"/>
      <c r="O38" s="1224"/>
      <c r="P38" s="1224"/>
      <c r="Q38" s="1224"/>
      <c r="R38" s="1224"/>
      <c r="S38" s="1224"/>
    </row>
    <row r="39" spans="1:19" ht="15.75" customHeight="1">
      <c r="L39" s="1224"/>
      <c r="M39" s="1224"/>
      <c r="N39" s="1224"/>
      <c r="O39" s="1224"/>
      <c r="P39" s="1224"/>
      <c r="Q39" s="1224"/>
      <c r="R39" s="1224"/>
      <c r="S39" s="1224"/>
    </row>
    <row r="40" spans="1:19" ht="15.75" customHeight="1">
      <c r="L40" s="1224"/>
      <c r="M40" s="1224"/>
      <c r="N40" s="1224"/>
      <c r="O40" s="1224"/>
      <c r="P40" s="1224"/>
      <c r="Q40" s="1224"/>
      <c r="R40" s="1224"/>
      <c r="S40" s="1224"/>
    </row>
    <row r="41" spans="1:19" ht="15.75" customHeight="1">
      <c r="L41" s="1224"/>
      <c r="M41" s="1224"/>
      <c r="N41" s="1224"/>
      <c r="O41" s="1224"/>
      <c r="P41" s="1224"/>
      <c r="Q41" s="1224"/>
      <c r="R41" s="1224"/>
      <c r="S41" s="1224"/>
    </row>
    <row r="47" spans="1:19">
      <c r="F47" s="39"/>
    </row>
  </sheetData>
  <mergeCells count="1">
    <mergeCell ref="A5:J38"/>
  </mergeCells>
  <pageMargins left="0.70866141732283472" right="0.70866141732283472" top="0.74803149606299213" bottom="0.74803149606299213" header="0.31496062992125984" footer="0.31496062992125984"/>
  <pageSetup paperSize="119" scale="73" orientation="landscape"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Hoja149">
    <tabColor rgb="FF7030A0"/>
    <pageSetUpPr fitToPage="1"/>
  </sheetPr>
  <dimension ref="A1:I11"/>
  <sheetViews>
    <sheetView showGridLines="0" view="pageBreakPreview" zoomScale="115" zoomScaleNormal="100" zoomScaleSheetLayoutView="115" workbookViewId="0">
      <selection activeCell="N25" sqref="N25"/>
    </sheetView>
  </sheetViews>
  <sheetFormatPr defaultColWidth="11.42578125" defaultRowHeight="14.25"/>
  <cols>
    <col min="1" max="1" width="42" style="345" customWidth="1"/>
    <col min="2" max="2" width="12" style="345" customWidth="1"/>
    <col min="3" max="3" width="12.7109375" style="345" customWidth="1"/>
    <col min="4" max="6" width="11.140625" style="345" customWidth="1"/>
    <col min="7" max="8" width="7.85546875" style="345" customWidth="1"/>
    <col min="9" max="9" width="10" style="345" bestFit="1" customWidth="1"/>
    <col min="10" max="16384" width="11.42578125" style="345"/>
  </cols>
  <sheetData>
    <row r="1" spans="1:9" s="459" customFormat="1" ht="37.5" customHeight="1">
      <c r="A1" s="1578" t="s">
        <v>928</v>
      </c>
      <c r="B1" s="1578"/>
      <c r="C1" s="1578"/>
      <c r="D1" s="1578"/>
      <c r="E1" s="1578"/>
      <c r="F1" s="1578"/>
      <c r="G1" s="1578"/>
      <c r="H1" s="1578"/>
      <c r="I1" s="1578"/>
    </row>
    <row r="2" spans="1:9" s="459" customFormat="1" ht="18" customHeight="1">
      <c r="A2" s="1579" t="s">
        <v>929</v>
      </c>
      <c r="B2" s="1579"/>
      <c r="C2" s="1580"/>
      <c r="D2" s="1580"/>
      <c r="E2" s="1580"/>
      <c r="F2" s="1580"/>
      <c r="G2" s="1580"/>
      <c r="H2" s="1580"/>
      <c r="I2" s="1580"/>
    </row>
    <row r="3" spans="1:9" ht="8.25" customHeight="1">
      <c r="A3" s="346"/>
      <c r="B3" s="346"/>
      <c r="C3" s="346"/>
      <c r="D3" s="346"/>
      <c r="E3" s="346"/>
      <c r="F3" s="346"/>
      <c r="G3" s="346"/>
      <c r="H3" s="346"/>
      <c r="I3" s="346"/>
    </row>
    <row r="4" spans="1:9" ht="18.75" customHeight="1">
      <c r="A4" s="460" t="s">
        <v>930</v>
      </c>
      <c r="B4" s="1254" t="s">
        <v>373</v>
      </c>
      <c r="C4" s="1255" t="s">
        <v>806</v>
      </c>
      <c r="D4" s="1256" t="s">
        <v>225</v>
      </c>
      <c r="E4" s="346"/>
      <c r="F4" s="346"/>
      <c r="G4" s="346"/>
      <c r="H4" s="346"/>
      <c r="I4" s="346"/>
    </row>
    <row r="5" spans="1:9" ht="18.75" customHeight="1">
      <c r="A5" s="348" t="s">
        <v>931</v>
      </c>
      <c r="B5" s="868">
        <v>2840</v>
      </c>
      <c r="C5" s="868">
        <v>521</v>
      </c>
      <c r="D5" s="1263">
        <f>+Tabla55[[#This Row],[Febrero 2025]]+Tabla55[[#This Row],[2024]]</f>
        <v>3361</v>
      </c>
      <c r="E5" s="346"/>
      <c r="F5" s="346"/>
      <c r="G5" s="346"/>
      <c r="H5" s="346"/>
      <c r="I5" s="346"/>
    </row>
    <row r="6" spans="1:9" ht="15">
      <c r="A6" s="348" t="s">
        <v>932</v>
      </c>
      <c r="B6" s="868">
        <v>14484</v>
      </c>
      <c r="C6" s="868">
        <v>2028</v>
      </c>
      <c r="D6" s="1263">
        <f>+Tabla55[[#This Row],[Febrero 2025]]+Tabla55[[#This Row],[2024]]</f>
        <v>16512</v>
      </c>
      <c r="E6" s="346"/>
      <c r="F6" s="346"/>
      <c r="G6" s="346"/>
      <c r="H6" s="346"/>
      <c r="I6" s="346"/>
    </row>
    <row r="7" spans="1:9" ht="15">
      <c r="A7" s="348" t="s">
        <v>933</v>
      </c>
      <c r="B7" s="868">
        <v>2396</v>
      </c>
      <c r="C7" s="868">
        <v>357</v>
      </c>
      <c r="D7" s="1263">
        <f>+Tabla55[[#This Row],[Febrero 2025]]+Tabla55[[#This Row],[2024]]</f>
        <v>2753</v>
      </c>
      <c r="E7" s="346"/>
      <c r="F7" s="346"/>
      <c r="G7" s="346"/>
      <c r="H7" s="346"/>
      <c r="I7" s="346"/>
    </row>
    <row r="8" spans="1:9" ht="15">
      <c r="A8" s="348" t="s">
        <v>934</v>
      </c>
      <c r="B8" s="868">
        <v>1847</v>
      </c>
      <c r="C8" s="868">
        <v>190</v>
      </c>
      <c r="D8" s="1263">
        <f>+Tabla55[[#This Row],[Febrero 2025]]+Tabla55[[#This Row],[2024]]</f>
        <v>2037</v>
      </c>
      <c r="E8" s="346"/>
      <c r="F8" s="346"/>
      <c r="G8" s="346"/>
      <c r="H8" s="346"/>
      <c r="I8" s="346"/>
    </row>
    <row r="9" spans="1:9" s="1067" customFormat="1" ht="19.5" customHeight="1">
      <c r="A9" s="1183" t="s">
        <v>935</v>
      </c>
      <c r="B9" s="1183"/>
      <c r="C9" s="1184"/>
      <c r="D9" s="1257">
        <f>+Tabla55[[#This Row],[Febrero 2025]]+Tabla55[[#This Row],[2024]]</f>
        <v>0</v>
      </c>
      <c r="E9" s="346"/>
    </row>
    <row r="10" spans="1:9">
      <c r="A10" s="347"/>
      <c r="B10" s="347"/>
      <c r="C10" s="347"/>
      <c r="D10" s="347"/>
      <c r="E10" s="347"/>
      <c r="F10" s="347"/>
      <c r="G10" s="347"/>
      <c r="H10" s="347"/>
      <c r="I10" s="347"/>
    </row>
    <row r="11" spans="1:9">
      <c r="A11" s="347"/>
      <c r="B11" s="347"/>
      <c r="C11" s="347"/>
      <c r="D11" s="347"/>
      <c r="E11" s="347"/>
      <c r="F11" s="347"/>
      <c r="G11" s="347"/>
      <c r="H11" s="347"/>
      <c r="I11" s="347"/>
    </row>
  </sheetData>
  <mergeCells count="2">
    <mergeCell ref="A1:I1"/>
    <mergeCell ref="A2:I2"/>
  </mergeCells>
  <pageMargins left="0.70866141732283472" right="0.70866141732283472" top="0.74803149606299213" bottom="0.74803149606299213" header="0.31496062992125984" footer="0.31496062992125984"/>
  <pageSetup scale="97" orientation="landscape"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P o w e r P i v o t V e r s i o n " > < C u s t o m C o n t e n t > < ! [ C D A T A [ 2 0 1 1 . 1 1 0 . 2 8 3 0 . 7 7 ] ] > < / C u s t o m C o n t e n t > < / G e m i n i > 
</file>

<file path=customXml/item10.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f 3 f e 5 9 b c - c 8 f 1 - 4 b e c - 8 0 e 6 - b 3 4 4 c 0 9 d 9 7 7 3 & l t ; / K e y & g t ; & l t ; V a l u e   x m l n s : a = " h t t p : / / s c h e m a s . d a t a c o n t r a c t . o r g / 2 0 0 4 / 0 7 / M i c r o s o f t . A n a l y s i s S e r v i c e s . C o m m o n " & g t ; & l t ; a : H a s F o c u s & g t ; f a l s e & l t ; / a : H a s F o c u s & g t ; & l t ; a : S i z e A t D p i 9 6 & g t ; 1 0 3 & l t ; / a : S i z e A t D p i 9 6 & g t ; & l t ; a : V i s i b l e & g t ; t r u e & l t ; / a : V i s i b l e & g t ; & l t ; / V a l u e & g t ; & l t ; / K e y V a l u e O f s t r i n g S a n d b o x E d i t o r . M e a s u r e G r i d S t a t e S c d E 3 5 R y & g t ; & l t ; / A r r a y O f K e y V a l u e O f s t r i n g S a n d b o x E d i t o r . M e a s u r e G r i d S t a t e S c d E 3 5 R y & g t ; < / C u s t o m C o n t e n t > < / G e m i n i > 
</file>

<file path=customXml/item11.xml>��< ? x m l   v e r s i o n = " 1 . 0 "   e n c o d i n g = " U T F - 1 6 " ? > < G e m i n i   x m l n s = " h t t p : / / g e m i n i / p i v o t c u s t o m i z a t i o n / T a b l e O r d e r " > < C u s t o m C o n t e n t > < ! [ C D A T A [ R a n g o - f 3 f e 5 9 b c - c 8 f 1 - 4 b e c - 8 0 e 6 - b 3 4 4 c 0 9 d 9 7 7 3 ] ] > < / 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X M L _ R a n g o - f 3 f e 5 9 b c - c 8 f 1 - 4 b e c - 8 0 e 6 - b 3 4 4 c 0 9 d 9 7 7 3 " > < C u s t o m C o n t e n t > & l t ; T a b l e W i d g e t G r i d S e r i a l i z a t i o n   x m l n s : x s i = " h t t p : / / w w w . w 3 . o r g / 2 0 0 1 / X M L S c h e m a - i n s t a n c e "   x m l n s : x s d = " h t t p : / / w w w . w 3 . o r g / 2 0 0 1 / X M L S c h e m a " & g t ; & l t ; C o l u m n S u g g e s t e d T y p e   / & g t ; & l t ; C o l u m n F o r m a t   / & g t ; & l t ; C o l u m n A c c u r a c y   / & g t ; & l t ; C o l u m n C u r r e n c y S y m b o l   / & g t ; & l t ; C o l u m n P o s i t i v e P a t t e r n   / & g t ; & l t ; C o l u m n N e g a t i v e P a t t e r n   / & g t ; & l t ; C o l u m n W i d t h s & g t ; & l t ; i t e m & g t ; & l t ; k e y & g t ; & l t ; s t r i n g & g t ; P r o v i n c i a & l t ; / s t r i n g & g t ; & l t ; / k e y & g t ; & l t ; v a l u e & g t ; & l t ; i n t & g t ; 9 3 & l t ; / i n t & g t ; & l t ; / v a l u e & g t ; & l t ; / i t e m & g t ; & l t ; i t e m & g t ; & l t ; k e y & g t ; & l t ; s t r i n g & g t ; A F P   P o p u l a r & l t ; / s t r i n g & g t ; & l t ; / k e y & g t ; & l t ; v a l u e & g t ; & l t ; i n t & g t ; 1 4 1 & l t ; / i n t & g t ; & l t ; / v a l u e & g t ; & l t ; / i t e m & g t ; & l t ; i t e m & g t ; & l t ; k e y & g t ; & l t ; s t r i n g & g t ; R e s e r v a s & l t ; / s t r i n g & g t ; & l t ; / k e y & g t ; & l t ; v a l u e & g t ; & l t ; i n t & g t ; 1 5 6 & l t ; / i n t & g t ; & l t ; / v a l u e & g t ; & l t ; / i t e m & g t ; & l t ; i t e m & g t ; & l t ; k e y & g t ; & l t ; s t r i n g & g t ; R o m a n a & l t ; / s t r i n g & g t ; & l t ; / k e y & g t ; & l t ; v a l u e & g t ; & l t ; i n t & g t ; 2 0 7 & l t ; / i n t & g t ; & l t ; / v a l u e & g t ; & l t ; / i t e m & g t ; & l t ; i t e m & g t ; & l t ; k e y & g t ; & l t ; s t r i n g & g t ; S c o t i a   C r e c e r & l t ; / s t r i n g & g t ; & l t ; / k e y & g t ; & l t ; v a l u e & g t ; & l t ; i n t & g t ; 1 1 5 & l t ; / i n t & g t ; & l t ; / v a l u e & g t ; & l t ; / i t e m & g t ; & l t ; i t e m & g t ; & l t ; k e y & g t ; & l t ; s t r i n g & g t ; S i e m b r a & l t ; / s t r i n g & g t ; & l t ; / k e y & g t ; & l t ; v a l u e & g t ; & l t ; i n t & g t ; 8 7 & l t ; / i n t & g t ; & l t ; / v a l u e & g t ; & l t ; / i t e m & g t ; & l t ; / C o l u m n W i d t h s & g t ; & l t ; C o l u m n D i s p l a y I n d e x & g t ; & l t ; i t e m & g t ; & l t ; k e y & g t ; & l t ; s t r i n g & g t ; P r o v i n c i a & l t ; / s t r i n g & g t ; & l t ; / k e y & g t ; & l t ; v a l u e & g t ; & l t ; i n t & g t ; 0 & l t ; / i n t & g t ; & l t ; / v a l u e & g t ; & l t ; / i t e m & g t ; & l t ; i t e m & g t ; & l t ; k e y & g t ; & l t ; s t r i n g & g t ; A F P   P o p u l a r & l t ; / s t r i n g & g t ; & l t ; / k e y & g t ; & l t ; v a l u e & g t ; & l t ; i n t & g t ; 1 & l t ; / i n t & g t ; & l t ; / v a l u e & g t ; & l t ; / i t e m & g t ; & l t ; i t e m & g t ; & l t ; k e y & g t ; & l t ; s t r i n g & g t ; R e s e r v a s & l t ; / s t r i n g & g t ; & l t ; / k e y & g t ; & l t ; v a l u e & g t ; & l t ; i n t & g t ; 2 & l t ; / i n t & g t ; & l t ; / v a l u e & g t ; & l t ; / i t e m & g t ; & l t ; i t e m & g t ; & l t ; k e y & g t ; & l t ; s t r i n g & g t ; R o m a n a & l t ; / s t r i n g & g t ; & l t ; / k e y & g t ; & l t ; v a l u e & g t ; & l t ; i n t & g t ; 3 & l t ; / i n t & g t ; & l t ; / v a l u e & g t ; & l t ; / i t e m & g t ; & l t ; i t e m & g t ; & l t ; k e y & g t ; & l t ; s t r i n g & g t ; S c o t i a   C r e c e r & l t ; / s t r i n g & g t ; & l t ; / k e y & g t ; & l t ; v a l u e & g t ; & l t ; i n t & g t ; 4 & l t ; / i n t & g t ; & l t ; / v a l u e & g t ; & l t ; / i t e m & g t ; & l t ; i t e m & g t ; & l t ; k e y & g t ; & l t ; s t r i n g & g t ; S i e m b r a & l t ; / s t r i n g & g t ; & l t ; / k e y & g t ; & l t ; v a l u e & g t ; & l t ; i n t & g t ; 5 & l t ; / i n t & g t ; & l t ; / v a l u e & g t ; & l t ; / i t e m & g t ; & l t ; / C o l u m n D i s p l a y I n d e x & g t ; & l t ; C o l u m n F r o z e n   / & g t ; & l t ; C o l u m n C h e c k e d   / & g t ; & l t ; C o l u m n F i l t e r   / & g t ; & l t ; S e l e c t i o n F i l t e r   / & g t ; & l t ; F i l t e r P a r a m e t e r s   / & g t ; & l t ; I s S o r t D e s c e n d i n g & g t ; f a l s e & l t ; / I s S o r t D e s c e n d i n g & g t ; & l t ; / T a b l e W i d g e t G r i d S e r i a l i z a t i o n & g t ; < / C u s t o m C o n t e n t > < / G e m i n i > 
</file>

<file path=customXml/item14.xml>��< ? x m l   v e r s i o n = " 1 . 0 "   e n c o d i n g = " U T F - 1 6 " ? > < G e m i n i   x m l n s = " h t t p : / / g e m i n i / p i v o t c u s t o m i z a t i o n / L i n k e d T a b l e U p d a t e M o d e " > < C u s t o m C o n t e n t > < ! [ C D A T A [ T r u e ] ] > < / C u s t o m C o n t e n t > < / G e m i n i > 
</file>

<file path=customXml/item15.xml>��< ? x m l   v e r s i o n = " 1 . 0 "   e n c o d i n g = " U T F - 1 6 " ? > < G e m i n i   x m l n s = " h t t p : / / g e m i n i / p i v o t c u s t o m i z a t i o n / C l i e n t W i n d o w X M L " > < C u s t o m C o n t e n t > < ! [ C D A T A [ R a n g o - f 3 f e 5 9 b c - c 8 f 1 - 4 b e c - 8 0 e 6 - b 3 4 4 c 0 9 d 9 7 7 3 ] ] > < / C u s t o m C o n t e n t > < / G e m i n i > 
</file>

<file path=customXml/item16.xml>��< ? x m l   v e r s i o n = " 1 . 0 "   e n c o d i n g = " U T F - 1 6 " ? > < G e m i n i   x m l n s = " h t t p : / / g e m i n i / p i v o t c u s t o m i z a t i o n / T a b l e C o u n t I n S a n d b o x " > < C u s t o m C o n t e n t > < ! [ C D A T A [ 1 ] ] > < / 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S a n d b o x N o n E m p t y " > < C u s t o m C o n t e n t > < ! [ C D A T A [ 1 ] ] > < / C u s t o m C o n t e n t > < / G e m i n i > 
</file>

<file path=customXml/item19.xml>��< ? x m l   v e r s i o n = " 1 . 0 "   e n c o d i n g = " u t f - 1 6 " ? > < V i s u a l i z a t i o n   x m l n s : x s i = " h t t p : / / w w w . w 3 . o r g / 2 0 0 1 / X M L S c h e m a - i n s t a n c e "   x m l n s : x s d = " h t t p : / / w w w . w 3 . o r g / 2 0 0 1 / X M L S c h e m a "   x m l n s = " h t t p : / / m i c r o s o f t . d a t a . v i s u a l i z a t i o n . C l i e n t . E x c e l / 1 . 0 " > < T o u r s > < T o u r   N a m e = " P a s e o   1 "   I d = " { 1 F F C 9 2 3 5 - 0 4 4 D - 4 B 0 A - 8 C 9 F - 8 1 D B B 9 3 C D E D 0 } "   T o u r I d = " 3 1 a 1 1 4 2 b - 0 b b 3 - 4 0 d 7 - b 2 3 2 - 2 3 3 2 a 8 a 6 7 a 2 0 "   X m l V e r = " 1 "   M i n X m l V e r = " 1 " > < D e s c r i p t i o n > L a   d e s c r i p c i � n   d e l   p a s e o   v a   a q u � < / D e s c r i p t i o n > < 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T o u r > < / T o u r s > < / V i s u a l i z a t i o n > 
</file>

<file path=customXml/item2.xml>��< ? x m l   v e r s i o n = " 1 . 0 "   e n c o d i n g = " u t f - 1 6 " ? > < V i s u a l i z a t i o n L S t a t e   x m l n s : x s i = " h t t p : / / w w w . w 3 . o r g / 2 0 0 1 / X M L S c h e m a - i n s t a n c e "   x m l n s : x s d = " h t t p : / / w w w . w 3 . o r g / 2 0 0 1 / X M L S c h e m a "   x m l n s = " h t t p : / / m i c r o s o f t . d a t a . v i s u a l i z a t i o n . C l i e n t . E x c e l . L S t a t e / 1 . 0 " > < c g > H 4 s I A A A A A A A E A O 1 c y 2 7 b S B b 9 F c J A l q H q R V Z V Y C t w b K c 7 j T h t 2 I 1 g M D t a Y m T O 0 K R B S k k n f 5 N l Y 5 B F o 3 c z i 1 n o g + Y X 5 l R R l E S J g q m X q Y W z i G N F Y l 3 d W / d 1 7 q n 6 3 3 / + e / z 6 9 / v Y + R x m e Z Q m J 0 f U J U d O m P T S f p Q M T o 5 G w 0 8 v 1 d H r 7 v E b / P o + G L 5 P k 7 O g d x c 6 + F C S v / o 9 j 0 6 O 7 o b D h 1 e d z p c v X 9 w v 3 E 2 z Q Y c R Q j t / u 3 x / g 3 f e B y + j J B 8 G S S 8 8 m n 6 q / / i n j r r H 7 / L i A 9 M 3 3 0 e 9 L M 3 T T 0 O 3 H w w D 9 3 O U j 4 I 4 + h Y M I b o 7 C F P e 7 x j 5 8 U n n n y d H r 4 P + f Z S c R / k w i 3 r D k 6 t R m A 3 T F 4 x c x f g w 3 v Q x i E e h c 9 c 7 O f o U x H m I V 3 4 K 0 + s w T + O R e W C + 8 L s T D 6 E e 7 U o h C N G E S i 0 E 5 / 6 R E 0 N t L y V x p V b S l 0 R p J b j 0 o E W 8 / 7 Q Q A Z L i i R R L v E 2 z + 2 A 4 D P u n / X 4 W 5 n m 3 E M u x Q h 1 3 l v 7 7 e P K + t 1 E Y 9 y G S + T L J w I H i X y V R f H I 0 z E b Q a 2 f z / 1 g Q o H j + o 4 / r X o c P 4 3 / f x l E v c M 5 T q B n / S I L j T v n x z o L Y n Y p q u 8 f V 3 / G 9 O t Y a + P m u 3 n o 3 Q W K N Z x c b p J u a T 7 m e L y k h H h O a M C 7 E x H y + d p X H i K c E J b 4 Q H q d N 7 W c F K 3 Q w S F s x 4 I I E p Q k e 2 S n b W r B i U O s b 2 o U D K K k l t E e Z 1 H y i W y V c 4 i u q q c c U Z 4 R T V q N b V u c b C 9 9 s b 8 7 R X V i o q s L u z 2 E W 9 q O 5 3 f 2 Y a s 9 S B D z n G j 7 R 3 C O W 9 f m S u N i g n k Q w R b w h Q i P y l N F G u 1 Q w 6 V P G i f B V b b Q 5 Z I 1 W 9 O 3 0 Q y d O c + e 3 f P y 9 d x f F Q T 7 T 2 m O a v u i N g n 6 a z T 6 w j 8 C D n P F L m r 8 4 4 y 9 O N f 7 d D / H X r 7 1 0 i x y C O C M p 0 4 p R K S W f W h X J S z A P 1 l Y + Z 4 q y x k k E w R M Z v B + 2 E n 9 m i 1 f 9 Z m W S 2 n 3 o o c r 1 q V K S e 9 p H o B F k L i 0 L 7 R G B r M w 9 D 6 6 i a m J P b V 7 G F n V g 9 f E f Z n s a a 7 e i 2 x o p 2 l T y c / K c a L + N 8 i c K F u o e W / s t V K m 1 V e t L z l 2 f c E 2 U x 5 W i C m 5 S J h L i + k w S p g V V 2 p Q 9 d b m 5 1 j + u w 0 E 0 / i t x L s N h l j 6 k c Y Q S P z C + Y m K 7 E b U V f 2 k g V V P / O U M q Q k A t 3 / 5 Y Y q n J 3 9 A 6 9 6 n 0 N F W e 1 J T Q u a j k + Z 6 v U Y r 6 n C i 8 v N Q r r M z e e 1 a t L Y W K N c p v P t 3 y j x q 8 + o n V 8 X 9 N 1 a 7 d L J w H / w h u T b 5 + w 5 N N O w X t C g 6 r K V 9 4 h G r b E B S N H j W u x K g i U v n U p O k a 6 9 V 6 j J U K L t O K Y 8 w W b 2 q k p w 9 x 9 0 F i i y y j v Q 2 b c 8 Z 8 3 6 c + C i u m 9 L Q K Q H c n F I E v a o 7 C C 5 7 X O M r d B B B q / L 0 V k 0 3 X f i K L L U c w o B 0 E Z Z X w P U o V a i i o r Q Q 7 U G O h q S O e o F o z i n S y F M F q f e B m / D 0 B K P T N u Q 7 u o y z 8 1 o 5 i l 4 R o T c O e 6 y n O O a G e m G T g U s X C 1 R R o E k N 2 9 h B q a h P z i i S x 7 y 2 L H D F Z o q q 3 7 l k Q 9 9 f p 3 s 7 S O L 2 / n e + s H 8 u y a 6 c C V C O m f R v Z H 7 Z z i w O 8 c B k M 8 N L G H Z x y Y T W m t c / 9 i l 9 Q l / o b G g 3 d B i S y v X D g T M T b o 3 e Y P F + 7 4 o J J y 7 f N C q H i D a u T + 1 P n j Y s k d G F R y i t Z o 3 F t 7 C l X M 8 Y 1 w B T u M Y 9 r 5 H M T 5 J h w g b w A f 0 E B R y V p H O H O 0 q Q P S M I Y 8 j p 4 i N t p G 5 e F q J p 1 t f U u 8 m G a 7 N U j 3 w R Z c J d u 4 3 u I i w D Y P V R m M I 0 G S F I W Z o x y C g Q F u X 4 V K F a b l E q J 9 u h u q x U + W 7 y p i Z 7 a w S b B 8 6 a o z W z 6 h r 8 h g d s X z p H F K 5 5 X P 0 w x I 4 r H M P 7 z q O f S J s V f k 4 c V g f 8 s w / j H y P m G 3 w Z x A z k X 2 u l i 6 I O p A Q p L q b D r G P K 0 m I Q I M / R h R D K E D W J f b 1 w F I f Z a y V I I 1 c q u M 2 F 9 T o I n 2 n r L F S Y w b i X Q I A v J q F B K e 8 w v 0 V C F o h 0 l v E C O L V D u O u h u R Q U 0 + X L j v / a r X 5 t E r R o n K 1 X 1 2 P 0 p i M f f H 4 C F H B S i f Z k m w 7 B n H C P a 1 C E w B U U v R S g S p / R g t 3 L U I 6 m L d h m z H 8 Z R 1 2 I Q C m M 2 a w z m h G r F I S r r V 8 2 4 O n Z v G Y l r 3 A E F J J d Q H h E e h s s o P 6 b e Y O b L i E D A i z g G m G h k a z R b 6 w 2 V b 7 a / E V p l m a o C u 5 c o t W / H P 5 r X k P s f 6 5 z e Z i 5 6 q s e B h i a 5 x j 6 s W n 9 u n g X f J f 3 w I c R f S S / a o k E R D H F T A v D l Z v I x V y T 5 z N R P h X u u w V O o i N W K i y 5 I U N 1 j e 3 P S t T v O n w N L V L g M v q Z Z g / 2 1 o u D A B N C H / a i W r M C r b I 0 L I I v 7 G L A T t C t A s R r P B 4 1 M a C o h U S u W m 1 / + U M 1 2 O k h 3 G B D M w 3 Y V E E x Z b B r c a r R q 3 O A K 4 Q K k 9 j Q A C w Z q x h Q V Z S 7 w O z O D Y J h G I 0 z 4 d S 1 u b U Y 5 / R x + z d J 9 4 t j d 6 R L V 7 d K 9 i k B / C k E W O A u T Y R b E 4 R q V 1 d s M J L R 1 W t v l / E y Z K x U j q G t 8 l D m + 8 s q J D v V d L o m P 6 h X j Z i U w h a 5 J z 7 X N Z z m x A l 7 w 9 2 g w i t B f t e S l K y S p W m B 1 n L 0 J k 3 B g 2 p n y A 4 9 h e c v q F c S l m L k w I M 6 + 1 A W v x c Q 9 4 N A K S K g H x h 0 a f i J Q b j a r K j / G a T b + l 9 N x M E 4 A 5 N B K 8 F u S o d R P 8 X O 1 Q k / j 2 2 A t K G Z Z o e B F e I D t M W o 0 p T q F + i Z g i Q / U S 3 I i P Y V 5 y V o I / n s Q m 1 L A v + 0 o c 2 7 1 p m r c e Z H O z D A d P D Z E V E k 9 h I N J 9 6 O A C m P 8 h A A r u V p F 3 6 k N q G d 3 Y D E F y W C f O u 3 O L V J V X f e X U T z P 3 X x s X 7 6 B p H H Q D / O 7 5 r 6 + d h X 1 B h h h N u p t Q / S k Y A J J C p 6 c V 4 x P S p S Q c w H 7 o S j W 4 N Y 1 J 3 q W E r U S R G a L V 2 2 3 O n p s u e 3 X N l i B t 1 2 F / c x w r O 2 k 5 T L o p V k B E u a b V 8 I e e L m + A D T k g z A 3 R R p s J a w U O h w K G p 1 Y Z w Q J 6 M u K a S B 6 K + L 4 B 6 q I v X X G q 0 1 k Q L g a S Q 7 V w u / N 4 O w z c v y m t s Q 0 2 R O g X m P O o v F D T l E j k J A M o w L s P A 1 L i 1 p s o 7 Z 4 Q j r 4 C I F a s d 5 0 7 U O 1 1 0 1 k R p / v k k / m y E E v K l D w J n y Y J p D H T f i w u w 7 H P q z a 3 m y O n w C I y k P 7 Z S m i D y M f 0 l G 4 B f J v 0 r k H m h Z D Y j e F Z 5 F F i C u o 5 0 n w 5 Q h F k m l O K 7 X S j f 9 M M 8 f K 1 c r O X Z L h U H f w L 6 N k d z 2 5 f d i u e n K E b k t y x P 6 6 T v u T J D c Y N R q F 1 S I + A H Y U u D Y E w J x S 4 A V O C Z r U R d 8 O y A e V J q r 4 x n h 6 K S C K 9 X 4 2 / m F E a 2 W v 1 c p x q P s N B z 1 M Z 5 P D q p d R F m w x M c T s C s b E L E T w k l Z b B g 5 Q R g j 4 h B r n x 9 Z h T p W y O R P J W r H m s h C H a s o P 6 e f d h Q 7 7 s F 2 F j u J A o s W I P y A t A 5 b Y I j u Z a g k H 2 T w c v E K i K v l 5 K I 6 1 Y B h N A 9 U r 2 p + m g E k p n F O K 1 s o 2 q 5 H i U P f Z R V w 0 O D Z o X B V F F t 2 4 Q g Y q g z / A a k B V 9 c F g n R I N Q D q m B A U H W C 8 4 R m f P L T Z D w C 7 i 8 Y 8 g d 6 6 i 8 Z / t l M l V A Q 7 W j C C R L Q D s m 1 e g F / l D E M U 4 Z b x p o w Q g C e N 1 U E o 0 N 6 z b E m B 6 C b 9 G T g F q D 0 7 u e g O g i 9 i 5 C a P b d g 5 l z B Z / I v P X A K H a x d E X H P r V v h Y G L y h D J S g 8 o P y B G 4 6 z q / Y s Z d 1 c v b b 3 n F q 5 l R A 5 t 3 p 7 S l X u 8 5 R 5 o v 2 n h t s s 3 Q J 1 6 l a X G R g a s 8 R N B g T T Q a Q c W T o F 4 o z U m k s c O D Z n K Z v P m a 1 U L d 5 l U F n / i f x i b a T 0 f B R k Q 3 P d x K Z n X A B c g + T q A x d F O J u W C M Q l i u M 4 B i x n + a + N A 1 k h T y t R r F z 6 U E 2 F 6 o 6 R m / D r 7 R Z z i O d U / q Q X h W C Y t b t K z j 5 s V 4 2 f x c + L 2 e m m z v 8 8 z t 3 2 7 o C 1 o z V Y U 7 v b T / Z h u 9 p P G B 2 F G d C D M N 9 0 O 0 l X 4 2 g f Z m v F i L Q k B 4 D F 6 3 G M 1 E A 3 F S B m g 2 n W F D 6 Y i d R K O p l f / o l S y n K r g T x s 7 q E g B K f q M e 6 a o T I S L B Y f / + H h q B F G B s 0 v b Z n / W n s b U 3 b n V 6 k q 7 x D 5 u 7 / 2 h r u b P 9 m H 7 W r + V F 6 H Y k D k Y O O 6 A f 3 q 8 x 0 x T 3 n B 2 F W Y B Z 8 3 J 1 x r 9 / n o + e b X w S 1 H U T D X c C 4 a V + 1 J w F 3 c 0 A J m o 1 d z Q g I M H l x a g g F K 8 9 H r x M I t Z S a 7 u 2 a E q S L C r u a G P D W e c P p t t A V q j d M E P h U c e C W 6 0 t l 9 V j j c x Q 3 q B l K n R J n R / D S Q k a Y V O x U L V 9 P f 4 R j J d h C n 8 T A Y Z J g c b W M v k G x x d Y N n 7 g S y 8 I 4 d T o I U 6 m P G I H C w F s D C i j N G t V g o u D A z s V o x 3 I I E h 2 r B y w D H j n b V A N i H 7 a p s w c M m k y w U L r + B Z R / h G L t B P + y r 1 B 7 7 3 b T P w D T c 3 C 1 l o j k X O N l S 0 m j M n N K X O N C C 2 L H e 7 W y Q F n M t p 5 T T K e 8 V a W X v r R b m U L f h 2 / B 2 d 0 2 t f d g m e 7 r z z l z 8 u n C z c P f / w o A S y p R Y 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c g > < / V i s u a l i z a t i o n L S t a t e > 
</file>

<file path=customXml/item20.xml>��< ? x m l   v e r s i o n = " 1 . 0 "   e n c o d i n g = " u t f - 1 6 " ? > < T o u r   x m l n s : x s i = " h t t p : / / w w w . w 3 . o r g / 2 0 0 1 / X M L S c h e m a - i n s t a n c e "   x m l n s : x s d = " h t t p : / / w w w . w 3 . o r g / 2 0 0 1 / X M L S c h e m a "   N a m e = " P a s e o   1 "   D e s c r i p t i o n = " L a   d e s c r i p c i � n   d e l   p a s e o   v a   a q u � "   x m l n s = " h t t p : / / m i c r o s o f t . d a t a . v i s u a l i z a t i o n . e n g i n e . t o u r s / 1 . 0 " > < S c e n e s > < S c e n e > < T r a n s i t i o n > M o v e T o < / T r a n s i t i o n > < E f f e c t > S t a t i o n < / E f f e c t > < T h e m e > B i n g R o a d < / T h e m e > < T h e m e W i t h L a b e l > f a l s e < / T h e m e W i t h L a b e l > < F l a t M o d e E n a b l e d > t r u e < / F l a t M o d e E n a b l e d > < D u r a t i o n > 6 0 0 0 0 0 0 0 < / D u r a t i o n > < T r a n s i t i o n D u r a t i o n > 3 0 0 0 0 0 0 0 < / T r a n s i t i o n D u r a t i o n > < S p e e d > 0 . 5 < / S p e e d > < F r a m e > < C a m e r a > < L a t i t u d e > 1 8 . 6 6 3 8 1 7 5 7 2 7 7 5 9 5 5 < / L a t i t u d e > < L o n g i t u d e > - 7 0 . 7 3 4 9 5 7 4 6 3 5 6 5 2 < / L o n g i t u d e > < R o t a t i o n > 0 < / R o t a t i o n > < P i v o t A n g l e > 0 < / P i v o t A n g l e > < D i s t a n c e > 0 . 0 8 0 5 3 0 6 3 6 7 9 9 9 9 9 9 8 6 < / D i s t a n c e > < / C a m e r a > < I m a g e > i V B O R w 0 K G g o A A A A N S U h E U g A A A N Q A A A B 1 C A Y A A A A 2 n s 9 T A A A A A X N S R 0 I A r s 4 c 6 Q A A A A R n Q U 1 B A A C x j w v 8 Y Q U A A A A J c E h Z c w A A A 0 I A A A N C A V k U N I A A A F u v S U R B V H h e 7 b 1 Z k x z Z l e d 3 Y v f Y I 1 d s h S K L b L K 7 1 W N a H v R F Z C Z 9 A E m v M j 3 M y / Q 8 0 W y e 9 F 1 k p o + h k Y 1 a m h l 1 s 5 u s I l k o b L n G v r i H R 4 T r / z s e D g Q S k Z m R Q L E K L O R J O G J z v 3 6 X 8 z / b P f d 6 b j I e J H Y D h e e R l d s l y 5 V y l s v l 1 t / e Q C o t 7 M f 2 + / O c X S y K N l / l + O q T o m J h a Q e 1 x P 6 6 v b R S X p 9 r R c s V 0 r Y l + o s W E 4 v i i e o e 2 n K 1 0 D G 3 f L 5 g e a t b f 9 r W U b G c P s V q W z j P W b x Y e R v b t Y L 9 3 S O z 8 0 n O a i W z Z p B Y v W K W 3 6 H b r t J 8 Y f b H i 5 y d 9 M 2 W K p x 7 3 d O n T 7 c C a h W v b D F Z W K F S s E K 1 s P 7 2 d o r H C 7 s Y r O z F W K C C I Z K U A V f r 3 1 c / M M q A d a G w E I D m t t + Y W L v Y s I N C X k L C r F T M q 3 1 6 j 9 C 4 w v 1 J k t h 8 G d o k 6 j r A V s l S 3 + a s k C / a Y l m w 4 b R u U V T W e Q V 7 v F e 2 g 1 b B 4 m X O g q L O + k g M j M a J T U d L i 5 K c P R 8 V b L L M / + D 9 d k 9 3 o 1 s B B a 0 i g S p a W r k l s X s H W s a S 9 g J W J G k 7 j X M 2 j C T R J e n R W t 3 J + q Q f h B K r F E M B q S u t s b D j R t M K y 7 o l k b R p s e j t a x Q T K 6 p 5 A K o Q S H B c A Q P A A k z z x c x G 8 w u 1 a e o a u 5 y v W a 2 w b 7 N J a O 1 2 x 4 r F g r 4 H q B + B J o 2 I C 7 K p B J n q k k g K 9 f o r e z 4 t 2 m i R t 1 C A v c f V p 0 m 7 A W q + s m U o 8 6 g J x 6 2 / v A u t G Q R w r S S 6 Z U D Z 1 6 c 5 6 0 3 f a i r 4 r y K p X i 0 l V p O Z 9 L o v b f Y 9 c U 0 x H 1 t Q n t i T z m v r V J u 2 V 3 t s y / l S Q E p s q f q M B C w p Y K v l l p a o r R C M n M c e 3 N L e h U x A g A V o C v m S 5 Z O S T a d T W 6 1 W F g Q V g U o m s n 7 b P H a l l Y Q Q F k G + m G r L f C B w 6 n U 6 H t t 0 Z j a L A j c p e 8 u i t P 6 7 5 X K b a n 5 l T Z m 0 g r V N F j k b r / K 2 / K B B u 6 c P o Z 0 A l c i I R 1 r m M Y 3 u Y P Z t U i J 0 w C j F q v w V M c s o N P t G f t Z A o H I / Q 6 g 7 b s s P q a Y 8 / H / + I e e + w / d B h b w k f X 5 p X x 2 9 t s N 6 3 Z q V A x c Q t K t Q L 8 p H M h u K W a V c r C l A r 2 S j r h Z i Q z E y / t V t / I j 2 W i 6 l v e Z z g U p A V V v 5 r l g o W L l S d v 9 r V 3 C t w p X F o 9 h K H Q E V Q I v w 6 0 5 H f / Q + r O c P J A g a 1 o 0 K N p D J O V K 9 K 0 V p M w E n k S / 3 V W N h e 5 2 8 R a u J j W c z m w 7 r 9 l 3 c v A f V D 0 Q 7 A Q p C S 8 X j 2 A e Z A 5 / q L m P E 9 U j f A h K 3 I J N F d / 3 d i Z x v m S + / O E r c c S + L d / O S 8 s P z 2 H 7 X L 1 q x L i 2 h 7 4 c z S e j 5 u q A r B H 9 S 1 m 2 U y y U C a 9 9 + e d Q X q L 6 0 5 X T p A i I v 3 w k C V C f D n B 0 0 E v d / A B v n 8 J q X E C n A 3 O m p 1 x I a i i M W s O I 4 9 v 7 h c 1 4 m Y L m C 5 i r K j 3 s r k L a B C 0 A t Z g s r d 8 r v 9 O 8 g P L d J 3 L N m + c D q u T 2 b T w R c + Y D h U M J C v p 9 w n A K u K R C 3 8 t a d v p L f 1 7 N 8 V L P 5 u G 3 P o w O b q g G 3 A f q e P o 5 2 B h T E g C H Z A Q f 2 W H l f q m V H e q M R x J x I f k D w e 5 l 9 o f y r / / J J 4 s B Y y k 9 b D G M x U 8 X m I 5 m H 4 v K C z M x B n H c z p y h Q z O S L X Y 7 N / b K S G P + o g U m X A i b S b 2 O Z b z P x M g D J a D 4 P 5 c / F 1 m z k 7 a 8 f D e x J + 9 i W 4 6 U V G 9 K W I H Z N A 2 n N 5 9 2 c / f q B N J S u H 0 x z F s 2 W 1 i 6 s r J w s r C R t d p v G Q j O F Y W i L R W z V a t X b y X e j 0 d B a L a n g D Q J c + f y 7 K H U g 6 5 4 u u N Z g z 0 i 1 0 v / S c v r j n P k g t s q e N G D 5 3 f P m q 5 l d T p 6 r b 9 e O 6 q J k k 4 u v 7 F k c p N r y y j 3 v 6 f u j O w F q k 2 I x P l T a N V C h u 8 R i A H w p 1 E 5 e W q o / S S w W c x z v y c 4 X 4 C T I 3 U / L Q t g A z H 0 3 3 Q P J + r L n x b g m G Y r 5 U R q H A t R x C + 2 T h q d h Y A D 1 v C v z T d + N p 7 G d X g x t M J 6 I Q U v 2 5 Y O p P W r W r L U 8 E H D f 9 w k x R S m b s l q B S T P K F 5 E J + K A p A M Q C u R j Z I 5 5 r 3 8 Z J L 9 l 7 N F I U R a 6 h 6 j I v A Q z f h e H M v y d g k S Q r 9 7 M A H F p r U 2 u 4 v 6 p 7 e L + + / f o 9 Q v s A r G q 5 5 W V u E g G T 7 v S F h b E A p T I S + V L 5 w Q P 7 U 9 S y M K m p r h 9 m t t / T 7 f T B g F r J X p / 3 5 e w f S E v d M P C b h A k F o N A M T r o O B n K z S l I W E 2 y z L O 4 R Y 9 J I U s P E C / 1 4 O s p Z I D + n L J 4 A P C 1 8 r v U 1 A A F f q C f N M p c J 9 O W + T K D i 3 A a 9 r r 1 + / d I W q m q l c W g P Z N Z 1 c g 8 l 3 a / X s J R N u b x 2 p R 3 R X k f N x O e X K D y a y D R T v a l y U S Z X Q f V 3 Q Z C X p o x k 8 k l D A a i C H D O P E A p U v K Z l J z Y X u F Z 6 L Z V K 7 5 i C C J E k 0 v f t 9 w V V d j 0 A H M o E j J Z T 2 6 8 9 t k L u 7 b m c s 1 j O p a l 7 6 o u u L R L Z y v K v y m H H Z r k D e x 3 W B L j C n Q I + Z W n G U m 7 l / Z G X J c C l k c q c J / f A v E o f D C h n C g E K R i I i l m m V a 0 l 3 m U u r F W X y X T V R b i J A h V 8 B L y G I u Q / X u 0 b I a r 6 + 9 U T m 3 r e X O S t p n G E Y J k e / 3 J N W j E Z 2 8 v r E V j k 5 7 P t t a 5 X a F t R r V i S s K E p Z J C W k P k S I P I z H L v 0 r h b q 0 n r S p A L R a F d 3 U B L D M N 5 U F o J I Y r i w n R r y m A j A 9 5 2 7 y 1 a o 1 + T d F a S m V u o 7 a Z f d K t V Y o s z Y N f g A S 7 p U X o 5 p M V 5 9 M 5 / t 1 f Q h 6 L J c L N 9 k A H 3 N j / d k r 6 1 Q f W 6 U o q S L y M c F / m 0 d + l 3 g R C X Q z V a l g Q b 4 u 4 S W f q 1 i X U M p b L w Q Q N 4 8 Z m j R Q e 3 5 W j 6 x V k y B U H R l m j Y j 1 Z n l 7 N Q 4 8 i i i o r a + 4 p w 8 G l J O s t / A y z a S 4 D S T J Q p J T p g y A g r n u S v h v D i x e 5 S C V G i W P G j K W O Y I L 0 h I J 8 1 6 S 7 s W C / B D 9 M J O p 0 2 y K i W Z j u 7 i 4 s I v z C z s 6 P r K 9 8 p 7 V D s X s a + 0 x E 3 A A D 2 W 1 g y P / b h x d 2 j j u i Y E K V q / s W b X Y s G E 0 F V M d 6 D Q x v J Q C 2 i m S e Q m 4 w G a t L N C F s c 2 m Y m o B r F a u y i w l E K A G c K i n A R T a F s H A e 4 C C K R g J X E Q E l 2 h s m Z i V Z s V K g b R X o e j 1 W S w W N p 1 M p A 1 L V q l U v M x x 3 P U y O t U H X i d v y 3 T q 5 e U L e d d 8 W c S x F t R 8 v o 3 z Q g H 2 b J i a s 2 B K Q 2 O T R d 5 m x s R x C m G u 0 a D Z k + L M f v W 0 a E G D e 7 5 t y F J l 9 Y c r m e G J v Z q X 9 Q 3 f 3 1 N u P B o k 3 k 8 f Q u p z j / y J s 2 4 L p z v z i 3 Y J Q 9 9 E D H T c S y N o c B W + D C Y j Q H M p n 4 F V j E H o m 7 p N 5 E u 8 f P H S r 9 n b 2 7 N i V L T q f m B F o Q J G H U 4 v Z B 5 d 6 F q Z i E F b g k L S e z W V R p s 7 Y 1 Y E p n b l 0 E Y y o x q A q 9 T U v Q S U d U M I g M h V U 1 n y f x Z z Z + q 6 N G C u W J F p K j 9 H 5 c p i 8 j q 6 Q N B 5 a B + m E B x U A l 8 4 m / n 7 n I T A Q n 5 j o a 7 + V P G A B 4 0 E 8 M a j s Z u I a I 4 C Z q L a 1 o 9 e y Y 9 8 K n D L M J P W m 1 G O + i g I C E C 8 F X L e N / r z f t L f Q o A g U s h 9 q P 9 k n E j r 6 H U p I E o r F Q S m Y h J b o z i 1 4 y / 2 r I Q E u U K U 1 T u d 2 W + H J R v F 5 f W 3 n z f l / p 9 v h s k v j 1 N f 4 E O I E C / a x y d 9 r y G P D G o A i / V 0 D u p j C Q D h i 2 W m n 0 t T M Y V L 0 I 1 2 + H 2 Z U N b f 8 + c v r F o L b K + 9 Z 7 l I J 8 m E Q d M V s d / E Q K P w w i b h y O Y y 1 w r y G u q 1 p t V q V Z / P g Q G b l X 2 7 m D y X D 1 F Q X 1 W k t T p W L 3 f 8 s 9 9 L V Q i l W Z Y y s + b h T J q x K T D C r D l p u 9 T v q x E J V x X p L w + P h + o 7 m Y x M D 2 B i o l m C Q i A t J Y Z u 5 G 0 R S 9 u F U 9 W j 7 v f A N 6 v V p G k E w P F 0 K J 8 y t E V + Z o / a f y V N W n T h g B k J c d 7 V C G J G 3 k 8 o I M C 1 N t W p U y z t 6 N F + 1 Y k O X U g 4 Y D a 2 9 9 q u 7 b b R r B f a n 6 T t n o 1 S s / N z p / y z r t k / v 2 L Q 1 9 / c k d x s g p u u I W c e D d T 3 B S Y I J n C / T W D y z 0 h f G O M K / 6 C d n H n E 1 E E 1 s L n s s 1 C O V r E s n y K o W k 1 a h N d q U L f D 1 l N 7 t P + V t a o H 8 q 1 S U 7 A q X 2 s / e G r 7 1 a d y y m U i J m W Z S z O B r 2 e X o 1 c C 4 M A W 8 m v m i 9 B m 8 6 7 A c y k m l l 9 Z Y F J I E l 7 1 q U j O d G q J D c N c O k 0 A w 6 o f i o 2 C l T r k O U b W P + u J e V N f C s Q l u V j m 3 I W N F x c 2 W L y 2 k 8 t n Y n b 5 Z A K J B z B 0 E J D A l z m o f + F g Q o M R W e S g z S 5 k R J v B E I j P n E O 9 M z B B A L t Q M Z l 2 J l N T Y y b t T D Z I r S F N S x 9 e Q 3 M J g t 7 k e m H 6 u V H h v / + f / v 4 3 h I o v x j l 1 o H w D C S L C 0 T f 0 4 X s E a D C N M g Z / Q x p H T D 0 k o Z t 6 P z C 5 9 p K G w i f J l w r W H / R t O p h a u V q 2 R q s h x i d g k I K O V 9 K I a k F T V y 6 l G c a W i y U E / E + S e D q T + V Y V I 8 a u 2 e b S L r P 5 W H 7 V h U x B m Y x h 1 8 a z v o 3 D S 5 t G Y 1 s K W P g / J N E W V D a Z 5 0 F J f s f E 7 H K C u U g G h 7 S C N A D B k e H 5 Q H o x s J x M r n w d / 2 / k G g h t l B R X 1 q o d y G + r e D 0 9 o B F N p C X b M k d r N N W 1 0 2 Q 8 8 t / I 0 E h N Q 5 U v 8 P B d B r J Y G j g M I 3 9 P W R y Y n I t 4 4 e d m P h 2 D V y N K q b I 4 t o G K M k b 9 0 F 6 G 0 q o y s e 9 J Y / o / / M 9 / / x v e x B K q 3 a n Z 2 S h N + Q E b H L e Z g j 5 Q m Q m W a Y S s b 3 m 7 / r 1 A n D v 7 / g c k D 5 Y Q u 5 B f R A T t 7 O z M W v t i x C D 1 T T a J u h b y M v i K 0 l q V h r S X z C s x G H l 6 + l H a o W y V f F 3 t U b 9 I S 8 R L M i I k M O T T I D S W 4 k M S W Z d i 4 J V M s d l i K N 9 q I E 3 X k E 8 W C X z P B a p Y 4 K r I I i A r 3 a y c Z 9 5 K m q B V s 0 p V j r + E W k 6 / l Z d 1 a x Q O r N 0 8 U l 2 a f u 9 i I d U E 3 G 8 S D d w X c 1 9 x A z D l U m p X A i i + n 4 z H b j o i X N C C g A Z B Q h R S p 6 f l q e 5 E B / G / I N p W L l e 8 D N 7 7 m F 4 h g D 7 r T m y 2 L N l J S L b 9 + o f P n N 4 A K i P G i H k c J k 9 J 9 5 E w 9 z D 0 V e W T E Y O x k H M L I / H e z T / 9 S 8 0 X n a D D J 3 P 1 L 8 t N + 6 E J 7 Y l p u i r I 3 O F P z F Q J y m K a 8 l Z m 8 d C 0 N I v / p g O p j T 9 F g I C j U W s 5 w y V 5 O f W 5 v J W s 6 l o r X 1 T 7 E U Z q J m 0 l z E + g o S Z f a y F N N I z O 1 b + h B c W S T L W q N A w g J d + v 4 s x c l X l V q o u J y c i Q S Y v f m c h E r F Q C Z + y M 8 L e S 3 M r q 1 Z a V i h X X T o A G q s o s p F 2 A i 7 k u 2 l 2 V Y C A d a q n z A J N H C f X H d X z v Y 6 S x I 7 x P u z L N d Z 1 m g g i 8 5 G R K N w 7 q 7 i P O V M w 9 p j T u 6 9 d 3 C K a Q M L P X g 5 z 9 9 j X g Y h D X P 1 4 h z D 1 A R D j c l z 1 I Y p L J j a l H m B y Q O W 0 f l x + E 8 F m o W 7 U e W G e v Y 8 O h f B 8 x 0 5 L w l g g G j Z e h M 3 9 G M B J M i u S u B D B 0 y R k s P Y p W k 9 Y 4 b D 6 x 4 8 5 T e 3 j 4 p R 3 v P x E w A q u U A 4 F M m i T B N F O J u k U U s 5 6 q 5 + X S t y s P 6 q d R y c y E y z R B x s D 4 N 6 W 2 v k P B T s X 4 Y 2 l C h B W / 6 Z R 6 R a A u V f 1 6 r g X 0 h N Q 3 g Y D g K E l j I V D q j Y a b c J k Q S c P v Z W 9 f W i Z 1 S a O J h P B 5 B Z T X E e N O G Q j b p / u J v 9 7 T N Y D a J L L B W T l 6 K o 3 1 H q j 0 G d A w q 0 / Y H K l M x M o z y n F 4 d c F S 2 k v D 5 X M v P z Z h w s B s b 9 c s p W D C D 7 q c v P B I 3 w o E i G C m W K D j H J j w q u m D h C 8 X A m n w p k z E w F r V Q 9 u r P 7 B O 7 d i a 5 U O r 5 f a k t / a s J r N t N p m K Q c W A u U D X 1 N 1 s J E s C p u V I J 3 d J S U L D v e 1 k Z 3 y y S o R P t A t Z I w R 4 C v m y G D h I + 1 / f z + e R B d V U g w K o j P D h M P G g D H g l o p q 6 B x r R A x 0 O s o p n d X C Q D u X R S e o l o F 9 H + K H T 2 d D G 3 U G 6 F O Z 6 7 H 1 W d C u g 6 C c y E L 7 r p m k 9 j P d E Q o 1 A R h y h n T T A V 0 w 5 j 8 K h s W r p U d T x Y 2 q o j G C q 9 C i 4 4 w 0 z z u K R B x L w c c a s y p W m y g j 8 w N S b Q L q O O K c Z 7 F u j u i e / 5 8 D 2 G w + s F R x a k G + I 6 2 X W r Z r W K j 6 0 I G n b Q v 2 G F h j L v 4 G x Y W A + p 3 7 N u 5 y J 6 V w M i h 6 o y M n 8 H l 9 G F g 3 n r i G y + m E F A P p N E 4 3 X k r 7 L T E G I 7 / x 3 H Q C N K Q K E T N Y v X O / A 0 y s g B 1 D X a a q i N F + 1 1 b C k K K B P R l a Q T 3 V P O w A K o j / 7 0 l S / P c n Z f 3 y R s 3 9 4 l r N X A z l g Z C d o M O d 9 2 e f S V B s W k x O D 5 7 7 E R n j 2 x y T q A + M h i f s 9 Q t U L S f q K B y G I N G C K X Y 6 f C V h v z T P 3 C 7 c w 1 D Z i T o q g A J O q m I m E 5 P F / i M 4 1 G x 2 p Q z G u Y R Y n F s 5 C f Z 8 y c 7 / f c z + K 9 8 7 w V 4 j v Z E D b o r S 0 b j W 0 F 4 u x g B V a 2 J t b S P Q R n 0 j n b F 5 L n U l V A i T v U n o e 9 8 b v 2 6 T l K r a h h M s k H P p Q z m Z p 1 g X 9 t G k O Q 5 R R U f s a a l e 9 k V g r 9 4 H z L j 8 x 2 g l Q E C o d 8 + 9 U / h T x h h B f V l c H h / I v m r L h Z Y p g / n 3 K B J P h M 0 w 8 k 6 G + N t u q d l T / u T 1 s / U q f 2 F R m 7 m H w h T S W 0 x V G Z c O W V c L G L U j + 7 U D b P B / C J I M p m U e q 1 x s O t k Z T p q K A g J l 2 c C A T U b / h m 1 2 9 N q N a S e a Y / L O f d T p W D c r W F Q M v Z Z 5 O u z N b 9 l Y W X 8 b u t 8 6 7 c 5 u d h p 5 n u c A 8 v F I m G o e 6 M A 9 F H Q B c B j r M 3 d l 8 6 O u u C O f j f 0 0 m Y / / t m q Z K C B S s o b o 3 y q z D v u a k z 4 h 2 B l R G g O m 4 m f g e E Z i C m H K E y z H r W D H K I s J P k Q B T N i e D G Q S g Y G g I h g N Y D 1 u / t C / a f + M L E A k q w I a p O U R I e i V T t 2 / P B / 9 s 3 / X / y V 4 O / 8 X 6 s 1 M x Y S Z E U p 8 o j G Y O W u 5 F O h G Z C 5 2 9 f d d a M C 5 + T H Z s + 3 w d A Q I n d e + B t O p K V R + W Y y u 2 5 B f t 6 3 r 5 s U R b c 7 I I K o c y / 4 K 8 N N j M I 3 G 0 w S 9 V H 1 A O Z i b B k 1 I x D Y t n l E h H J z n 5 d f n I k l L k 7 W Z x 5 G 0 E 8 B 7 s V 2 w v / 9 a 8 / F x p Z 0 D B X I G c Y 5 I d A N L f P U q s I b 8 4 I 0 w 7 o J R F o j 4 l g t G n Y q K e z L z J Z J K C x C X z u 8 0 n E R Y T k L w 4 o p W 0 B L A R Q B j P u 9 a d v X J g c W C 8 E d j A F M o Y d T T u 2 l n v O + s P z z 2 s z H d o o C w Y k j F 2 C t K 3 9 + Y e 1 2 m m j D L G 5 7 y i B N h e q S i L Y S x D U D A A 1 I X E S n v y t W r U W z X X W J E O R l B o F e q c K E 1 1 i j R 4 z M d h m h J S z 4 g y i E R G y 4 l M 9 L S 9 4 7 D v q V m 3 1 Q 8 / r 1 o p + U Y 3 E q v r b z 9 P 2 h l Q 9 P 3 T v c T + 6 o H Z z w / Z c 2 7 9 w w a x a F D c h a j 7 J C g z 8 U a j s Z 2 f n c t v 6 t t 0 M n 0 T O r 6 O S b g u i 3 I B h D A e u T Z a M H O 7 p t w 6 h w 8 T a T i 7 t P 7 k w k 6 6 L 2 y 2 H N p o I Z M x N / d Q 9 d V g w c e S a 9 h F b P n F 0 m Q k 2 s K 1 J 2 a l T D 1 p R 4 / e S T v i + x C J K z f K 7 g e y a 1 U 8 l a k q Y A E u 8 h w 3 x 4 n 9 B 2 f Z C l 8 R G S G 9 0 b k t c 2 m g h G y K L A K 6 j Y o a + 6 O a 2 X 6 R D W J + C A Z Y W a 0 8 t k o p n Y z + V G h n Q E G Y e 4 / a i X X U c d v 5 A 0 C t 3 3 4 C h I b o C U S n p 6 c e U S O 0 / O j x I z s + P v Y 5 m G 1 M n j J s O u E J E M i r G 8 0 v 1 z 7 T W 0 r X I 5 3 Y x f i 5 X Y y + s 4 u + t F d + Y T k p k l x J Q M 6 N b J 5 M L F y O J O 1 7 v h w d z f a h B F N T N 1 K H S J J l X q z T a t q Q e o E o E a 0 h v I 6 p C c A Q C j k m j + v S x v W 8 z E S B o r y 0 S l v 2 o v D k E + 5 r I k O k W d m z o I h v m b I F 5 h 8 J s p i t 0 S y U q c z c 3 X Y / G R P z 4 E H J v m z J V 8 z f r Z 0 M w + Z x G 5 U K c 9 u v n 9 t e / V T W R D q P 9 q n Q e 5 k S 1 x F B C d Y X D W Z S 7 z I n S P r c b D u m 3 k p S k M 0 i 8 a k + B V p g 6 s n 0 Q j O R 6 d B u t 3 W 0 3 J / J t B Q E s 0 J 8 B k x I e c x B o p N L i z y F a J m s f Z g N w r R C c i / F m C u 1 v y B L s S C b G N 9 j m c Q C 3 d Q 1 2 C w e + n o r z K p s 2 c c u v k l G m x q T V C c A 5 G 2 Q K X k p z X J Y b W g 8 U r O S c D e B B E x N 0 o N 8 Y l f m J W X Q N q 6 t q i 8 w I e P R w q c 1 a D f 1 Y m 6 L 3 M C g 1 F D 9 Z K K q / e 3 g 2 K + P 4 s i G 0 s I I C A / l 5 9 m W 4 N 0 2 0 F / l s v p 0 t r R B X P A U N v / + G p T w N a u g v 5 L F 8 7 C V H s c 6 s H 4 Q 3 q w x I 1 s / k 9 H 5 3 E q / 9 e y w + c o a 1 Y G N o 4 6 N Z n v 6 / d P g N 2 h n Q E H k n r F f A + B i d 6 D N f s K E w C n 2 L P D v K a v 8 4 0 n 1 U F 1 9 z k U m E N E 1 B t c n Q N e M z e 8 w a n Z A S O X e 5 N y m q w u L V u M 1 m L J h f Z c c j D p w Y 8 R j 7 p e k D J T 6 N u k h E 0 t l z J c z M e T Y s 7 j L + c A B h z b w N K d r / t x c W w L y q c 9 V Q U w C V 8 r y 9 Q r p e q q + 6 r t f J v S f 1 h K f L Q W U 7 s u a M D Q t d e T g 9 3 L J f V 5 M v 3 g a p 2 v Z V G X q T Y J w u V g R Q G t W q 7 Q F 2 n R d F Y A m A T g k P 1 F H L P O X H M W r Y A G E l T x C Z m k 9 W c j U w V v i Z c s P l 5 8 V S P A 0 p C Q f t e R C H J s 0 T Q o i f H J e 2 7 K A D n y v E L M H O o d s f V Z H 1 y s T + 6 X O P 9 D F A P x V 7 6 n K L Q p 4 M v 8 q A j o B l R W + 5 r t 1 + i E p 9 7 / / + + F 2 T r l C p J a w I n V f j Q d M B 3 p 9 p y 9 V y m K c L g n I B u h T I M A 0 H A z t 2 z 9 9 6 1 L 5 S O Y e E b 5 2 i 8 1 N p J H E r P g b r I Z F w r N q F v / h Y v T S l o W Z M 5 M v Y U d k b i H S l 1 x D S d A U A 0 n u H X J w 8 j A B m e v S Y t V i y / Z q D 3 3 + p 1 X Z d 4 b e J B i S O l 6 c n 6 e C Q F x J Z o N H D W W m M X j / 0 D + 1 / 7 p 1 6 H m F m V A A P A C Z 5 F j y + / h M o A S z N / P r I F Z c s 1 y F q Y / r i D K Z N 5 v O J i 4 0 w s X Y S s W y m F / 1 V V s Q I p t B l n C E H y f T U 0 L j T 6 e h J d J 6 V a m b h 3 I X 9 g Q W g J X 1 5 h U 8 O k 2 i v p v U Z K F g g k J j y Z K F h F J T d S 2 4 B Z D Y c J q C t F Z h c e S J f X N a 1 X d o r B + P + X b W U E i P v 3 2 U 2 B d 7 A G t L R + g z T M d 8 F M v R r 2 P A H 5 r c 3 N E f p s 9 o O L K L i 3 M x I w m l r A l K U 3 8 I o 7 N e i t w 0 T C b 8 D 6 6 Z x z i 8 + C 6 p z M n T 6 C v N w i 8 i V o H 1 g 3 S G 4 W 8 j l e i 7 z z K f x Z Z f + F h T H Z E 0 W K O 8 7 0 B / Q 7 z V 7 Q E F h M Y J K m k I n v P 4 e a y 2 8 L 4 s g N F e l o t k D E 4 b + Y 2 6 A 4 x q U E 2 j e 1 y o A 4 t i O Z O m k v n H K 6 Z 7 t m v t J q H R 6 U P W l h U S m Z d W l s a M V A 8 B U f V z T S 3 i u u m c T P t Q x U / V n r E 9 3 l / a g / Y q T Q b W 7 9 R F / / z Y R t 3 J C 5 v E X e n u o o M K Y l l R I K 3 q Y y D i l c R t X I + 5 + u R V 3 + x y 3 F C f X i 8 Y f g j a G V A 0 q B X I / l Y j r s N K 5 u Q W k N L X n P N D E 8 y E A 4 9 2 Y g 0 U n w e D v k v c 8 W g k k A 0 9 N L w o T G 2 Z k 1 k o 0 w k t Q 9 i Y 5 F K s P R f 6 b i 6 l J h N j S j m Q M x L / Z P K 5 S 6 G v 0 W i 7 U 2 o a Q s y F s c Q + h U l K v O d e / p 3 + o X W y 9 v A 9 w Z K 6 7 n c Z z 6 0 r M y i S 3 1 Q R 2 I q q T F p b a W k J C M x E h A f p S D B 9 V n 9 e s S h Y r 1 a o S s O x I F S m I G Y 7 5 2 X T I A g K Q E p f Y W 5 S H z R d F M 4 c q G 5 O 6 t A 7 + X W x x c n M R u M T + a C x 5 z y G 8 V R A G 6 i + + H F F a Z i i 8 9 G 6 G u 8 Q G f S c h 0 n p W S w 3 E B v x P O v m Z f 7 V Z B b e b h 3 8 u W k n Q B F j w M 7 F l m U u 6 j p + W U n C M R D Y 5 5 8 S w T Q w Q l m + A 4 4 8 0 n 0 6 n d l Q g I J d W q 2 m L X J E 5 I Z u h s H k 0 0 X f J T U m j g S / A w v s Z N q K / 1 O m h C t S 1 u U c j / L p + 4 x h 7 0 K Y e 0 G x I c a V 9 q F c k f t f A g L 7 + g E K 1 j S R 3 J u Z b N 3 w l f z a v h 1 V W n Y Y N G w s c x V Q N W S S e a V E B C N 8 o a I Y P 6 2 b / M c N U D n R D H 1 m F y v 8 t m W Y C s d M a x E V p D z u 6 8 t h p J n w z T D 9 W J e F z x T p 3 k O B d y 5 z r y E d V s r J Z 0 1 7 y u u w l I C K F p G d j y t 2 P p I P u c j p c 8 7 9 c j a M A R w I r 7 L K b O C / C Y h Z H e l 2 L 2 m j y o z H + c j s 6 z O V L 8 3 5 K d B O P h S A e t w x + 8 X R y g G 1 l d Q R + F B s b n + X b c J + a I I 5 o i j 0 S N 6 Z / B J W 4 j 5 + 8 t g a b V a d x j a I T j X 8 + T f L O V w B 6 b 9 c w h 4 P a U Q P k w l Z n M e 6 Y B z 1 O + c t Z o l M K D G l O s z 9 r s 3 R 3 4 E A U b 2 8 Z 3 v V R z 7 B D P l q W j H j o N / z 3 D n q g m b A 7 C P 6 y A 6 x q S / W s M P G z 2 w g 5 p 6 L K x 8 H q e / h 2 o P a 6 h W N u 5 j H r t 3 Q V J l 5 6 u D V P 9 e 2 a 2 I j U / Z 4 L / t e I W g q t B C / 8 J 8 3 m g + u 0 Q A g 5 U v v W 5 x b W l t C i 2 0 p y k H Z o 4 L z O P Q V x m x B E A u Z J + N f C v R t v y + R P K x T S s O w Y R t s f C I 2 G a X 7 C I R B B D c h T L y m u o Z z u I i V E H / S 8 a n Q z k E J g M Q W x Y 8 6 2 1 0 + l h U w A L 6 j 6 i c T 5 X u f c k n q S z A / 9 f z 5 c 2 f Y n / / 8 5 9 Z p t y V 1 8 z L 1 + p K W f Q 1 m 3 h 3 j d O 4 o s V p R E k V A G 8 8 G F u Q a N m K T l B x L 1 B e W S E M x u I C V + V 6 S h h 1 U O / h T V w k t 1 Q k e + g M N K J P 6 e Y K q / D z 2 k q A + m F w A g n 0 l 8 D d 4 b h X Z H W y B F q t u M 1 3 z u F J / 4 2 9 A g I W y P O I p L Q K o f I M a k Y f w d W q W L I s g o C 1 o 3 G y H X M w 9 A I B Z n 5 m B r q 2 J b r p W W 9 m F g F O S d d I S o K g 7 c 2 9 E N 9 U T t o g W a Z Q w m d j r 0 V 9 L M 7 W 8 j G 1 E t Q E a t W f B K 6 T i / Q u 6 F F 5 k 0 x s E P S s g W O D 4 q d D O g K L K + / X E f v U w 3 f Y 4 a 0 K 2 G y w 5 f K w y z b a / + l Q J Q M F Y 5 + c X d n Z 6 5 t L + i 6 d P r F 6 r p 4 y k P + x 3 m k B 0 L c s O Y P k 5 j M E m L b T V z 8 v N b T A 7 0 3 c b D 7 v S 6 S r e N z z J / I 4 N v r 6 V Y O 5 m + c h a F f Y H Z K c j 9 u y b W a 3 e c B D A q b 5 P h c w t 6 s A c F 0 G N T v D A r 5 V B a C f h x O o y y T q Y f S K i g b S N d j N 9 4 G X q Y J I Y f w x w U h 6 g R d g Q n g e 8 P l e n + h M V 5 d 7 e l k 1 7 P + O c 9 V c X 0 v x s h t k u y Q w U O C k f 8 H L v 0 b Q n M A 0 s 0 j W v B 7 + W s E q D L B 9 D 3 q 8 q b y c G / o H o T v N Q o e z d 7 l h M p x a g d p e + A Y u Y b b 3 X H v a 2 S z M 0 1 E a / f 0 q E P 0 I q E j l 9 w 8 H A m v K f O v 6 g t F R a I 4 X T r c H U T r C E R p O Y R G M x c P w 2 F + M R u q 6 i B S Q l c c A x / 4 j y w e Q Q v j e + F f z 3 D h P e Q k j 9 X C I R z I P V Z m J s M T q L A N 1 M I x i B 7 8 J N R d S 1 K O T W S 2 3 X U A l + h C q N B / Z y O r K c n B I Y 3 M 9 V H Q A L d Y f B + T q o 1 q z R Y L O a 1 B / j P s x h M f H r I N J 7 F i R S D z Q c 9 + X V l 7 R w w A i 0 T 3 / q J p s s 5 3 5 O I A A j i G h L r 3 / p Z S 8 L U 5 l 7 M 2 m s m o 2 i A / 2 e 9 v d P j X b W U F f p 7 x 6 u 7 G g V W X C c 2 v o Q p g A P B E B K 5 8 p i z I o c W J k A W B S f A m H u 9 L r k 8 0 3 s 8 v I y T U V 6 9 M j n p D J A Q W 4 e r Q M B + C 8 4 3 7 5 Q T 0 z j E 8 J i G s 4 n B B 0 t x n Y x f W 7 x e r m H O / Q + N w X D S W K p H 0 h m h Y m v E l K c x F s n v T i D 6 t 9 K g q t W k U / U e u J R L j R M B q J t x H X 4 R w A m 2 6 7 5 U u b X S O 0 8 l J Z i X z / M R J g 8 z Q J J 5 9 t c e K h c 1 8 J U I w O H / r L 6 p u 1 J z c 5 q E N h k z o L M r g A s 4 A n I l k + n A E q l w M b y M 6 s C d k P 3 9 7 a o r M H o 0 g a x / F I e A q f 7 j s K O n Q 6 f S v t L a N x A P E 0 F S k D q X x D t B C j G k s A d g p Z + Y m f R v 2 3 N r d P J p 5 O 4 V 8 j t b x 0 s O u S V J f I / 9 i J D B n g 0 H L u Z 9 + r V K z s + P r L 9 g w N r N Z s + S b r J 8 J h 6 m C o A C u c f k w g f A e Z n / g o g A E Y 0 B s G J k 9 E f f L I z I y S z R 7 5 Y V a t 2 F 7 P 5 k 4 0 u y C a E X Q u K E D o 5 M R l R s 1 q 5 I R A 0 9 S q g M 8 9 z C 2 H K T W X m T c c T A S d w c E E v p B N + 3 T q w S N + T q I t w A B y A C Y G Q a a b b a B 6 l + X y c P w 1 H N o 1 k u r G z L k 7 W U s I C b K h t Y U 5 a W x q z p v c r a d h A I C M t i O R i J r 2 J V F y M 2 n Y 6 2 F d d d I n 4 i C m K x J f K O I z 9 O z 5 3 a m d q e 8 H 6 k 7 b M w 9 R 0 / U u g W w E F i B 6 2 E k 8 D I c J C t K U 4 j a 3 V E K P c 5 i + p Z H a W R W O 9 e e L G j 0 B u 6 o g p h s O R f f P 1 N 9 Z q t + z J k y f W W J s 4 m 2 B i W N N s 7 d C / D y r p R i h 8 v z 7 B i d 8 y E + h y 9 l J m z L m / h 3 h d C l A L A c a 1 g E / 4 p t e k 5 p / M L 3 y M U L + v u x B g d R p H 1 q k / c O k P k D b r d R O x w v h 8 9 M o K Y r y j 9 h d + H c G x P 4 r 5 f 1 F t 2 m J j H z 5 A k W V c 7 F o + d Q W M + F 8 Z I C e L S 9 / w M 7 + s W K l Q t l j m Z a Q 6 J 0 k s L 0 7 3 K 5 C l v r J y o e Y m o 6 S F F S v 4 e B X r C V T z E C 2 5 0 K G + W l W s k F t Y r P o v V i X / / H T / 1 F q y A E 6 H d X v e b Q m 8 u 9 X 1 x 6 Z b A U U Y 8 7 / 9 i l n u 9 D M m A H u L 8 8 j K X b Q O e x + w k p R N W v w B Y j 9 w v 8 A I L N n o 9 / s 2 l q R m f / A v f / a l 7 3 E e i L G u E u Y P 5 g 2 m E f 4 F k t y j Y N c Q Q G P h 4 c X k O 1 2 b x n j B l Z t f A p V / R Q + r 3 R T j W Q h i Z J J p l / L Q 3 f f S d z B l t d K 2 o / o X u l + W D 3 g 7 s Y L 4 d P y t L 1 v P i x E P d X 2 t K m 2 k 3 1 5 E E / t Z 0 F Q d F m r 7 S E A K 0 i y L L F N i T e v q 3 U i 0 B 2 A B T O r G N m Z o q 9 k 4 9 P s B n p n 8 L c q p 5 R d u B s b S Y m z + y X S D J w 9 X E E I C u 3 h C F q l / J p k 2 a 2 u a h y f A F z t 2 I G F X L b V 8 f u q 7 b s 7 6 U / W Z K s r O u 1 k o / S q l 2 m 2 3 f v t z 0 a 1 B C Q Q q + V d o J 9 4 T H m c E f M u w H e q O R A Z 4 H l Z H Y q 8 Z 6 s 9 K G v R Q o M B s m 0 1 D O 5 W Z N 1 m v g 3 r 4 8 K G 1 O 2 0 H U 1 Y P m C Q 7 A B R S 2 M P T O g f / 5 S Z K 1 x G N x T y z N 4 C i 2 D T / j 1 d 9 o f c q z p J Y r 9 x D / h W R Q F l D 6 l C v r m c H H N Q f u 3 a i X r v 2 E f X 0 B w V o U G J x q U c m W R 6 v v 6 E A c F i p 6 f Z r X 0 k 3 T S N 3 7 5 b N 1 g a 9 S U 6 M m q b z b C P q Q x l + E L s W 4 y Y 6 n 1 c W K 7 p p q u 8 T a c B m u S 4 B 3 B T P y A K Q C U i w h L k o b y t / I F j v Z T F L Y 9 I J K f G 2 V e 3 Y f v 1 A g p w t o P P q F x I K e P Z y 4 p n p 1 I 8 n V f L E E w D k p u J 6 7 N i J t 1 R S 2 6 X l t h H z X E X 5 c t U S u 1 m x Y + 5 u f X w X u h V Q a r c v 2 R j M 0 g a D I 3 N p s x u g I A A F k O A 3 n g C Y B i q + / 8 Z A S N H x e G o T I n l 6 H f T 6 b v + z d O P w 8 N C X b 8 A A m 2 D K Q O T M K K Z D G v N 9 t v X x T a S W O U P X i i 2 d y 2 6 w b / f 3 y 4 C R R f / 8 l j o A W q a t M l C R o 9 e s k n b E j 2 + v v Y 0 S d S r a Q G 9 k j r N W a u r r s r j Z U A x z V C F n g Q g f O Y s L a d x 0 i + b N 8 v / Z 9 1 4 U M D S k Z M R c S + t 6 Q f Q R w R 3 2 w s D H Z E 6 L 4 M 1 E f U h O I Y / x Q d O y d y B B H O b 2 0 F K 6 t f O B 5 I b z g B / r M g F f u 3 r 8 B k w Q v z j f 6 X y W D Z G N T o I 2 4 H n Y m u q z / D u Z m / k c f c A T L U c C S k F 9 g r Z L K Q X q 3 A 4 a P Z V / o n 6 + 1 H v 6 m b 3 q G Z v 0 / t 8 H 7 R Q 2 R 8 V O p H r Z U b Y o J g j E f M X q 7 j Y 4 5 B 1 H Z E O V d x N w S z D j Y 4 l B 7 v c H v p i Q p 2 0 M B g M P j / M k j K P j Q 2 u 2 Z M J t + C Y w l g N J Z i G L 8 l i c B 2 P j 5 H s S q R j k t j b y O / N C R Z l s Z E a T R c 6 8 U E b 8 z o G W Q L C k / p S u 0 e H 7 A y J Y J G n Z a o x 9 8 q L 5 T O e m u X o 3 g R m A E m E c h h d W L + 1 5 I I J k V X k y 7 p d V C A j k 1 Q Z 9 I I x N k m w o v 5 D 2 e n 1 g e B 0 I y m c y q Q D S Q f 3 m 1 L J N w v R n S Q k 7 O 2 F C 0 l c k 5 Y 6 Y 2 x I Y y C e E 1 G o H / T T u q 8 Z p E G b F Z J T q A B + n g g Y w V 6 S J H l p N Z l 4 G p m 1 E 3 b C W O p 4 K V 7 C O + G g / i G U q L 6 x d W 9 i T / Z o 9 b M v M l 3 W y I o l X F 8 B 2 D 9 t z / / 5 A Z n y 1 z H h F A n B P 5 i X 1 I O C E S c l 6 s o X q q 0 o y X t T x j n T n s D m q 9 2 9 q c + s c i z H F F B 9 C 0 f n c y v v f b + Q P c J B N P u g P 7 f d f / 9 7 D 4 Q A p i 2 Y R i C D L n I n d 7 P w s c w A w w V x E 7 n j l N 0 w 9 r r s r Y f a x k r c f n q 6 / u Z 7 c z 5 J G F U 9 5 x j r + F I v 8 9 o L H 1 m 7 u b b m / t J C 0 E Y s V 0 U p o A F K V 0 E w n v T + J c a q + X Z n 7 Y z K 7 y D L 4 x 9 G F / b q + Z 1 h y t A v / k B 4 o B 4 H 9 s V u 0 c Z j z N U e P 2 q k k 3 4 W 8 7 y R 4 h s O h z 1 f 5 + i r 1 G x S J I V / O x s 6 Q X 9 b U / w I H 0 U C 2 E O h P z / w 6 r o d n v c 1 q o h S 8 M 2 8 j 6 N h h 8 6 l r q m 3 k 9 5 V A o L + c 2 f 1 f z g U J w M S c Z b w z o K p 7 R e l 4 u 9 x K 3 7 4 h r I n u 9 L X A N 9 B v N Q m e J 3 Y x L N n z S 1 2 v P s z a d B e 6 0 8 Q u R B I i C 8 A K k c w H n s / 0 A a B A g r J 5 C E G K D 5 E C 2 w j m J C / v D 9 / 8 w c G A m U d g Y T Q a p W A R A 2 V z L x B a i Y M s B L 6 v 8 v h O X Z c B 8 E M 6 E 0 q l K 7 t C s b f d z b L K w + v y p 3 z 5 R 4 E A h T S X l W R W N 9 + Y m 5 v 9 s 5 C / N p Z G K n l W O m u n i g L X 1 L U a U c x G v e W a i c W B g K 2 g a z s y b 7 + e D u y w r E G D k c X J t J t y M d + f 9 3 L 2 q w c k p O 4 + D t n c l C / a v B I x L K r O e + y o p L 7 8 b j q y l t p R 1 H v 2 4 I i X 8 j O l Q z k X H i C R W F V S H / i l r m V J u i 3 L 5 L s a C G J 8 M V n x i x G C t I F 6 Q J T H b w D O y 1 4 f 7 j u q W t v A B O G v M j X B A / R q x Y Z r c p t d 2 O O D s v q w J D 9 N f t b N Q / g e 3 R l Q d E A v y p s / T 2 q 6 s I A o D V 9 6 p b f U e g s x A O T 9 E a R w p v E W r 3 / c k W g n w p 1 b c i n 3 Z l E b + y 0 A n p 9 / 9 X P 3 m R h w B s B X s f L E D T r N r 1 0 6 4 J D Y 6 W a U b x f d f Q x 5 t C s e e Z 4 d N d s G q l R C q / 1 E A d O u 8 w l g + o X f i j L 5 8 D 0 w p T b 7 l E 1 i W P V L n h 9 P e j 8 f P b P e 5 M Q G w 7 5 v / R W t h g K d 2 i O G z K Q 8 j E 2 2 x H k 4 s Y J 8 D V K K m D 9 z z S z P f r 4 g P z M 1 A b e N A f W B Y G i O r O 7 M 0 f m q Y U z T D U B l l P p R B T u X T 9 f W e T R 0 r j p 7 b p + + 5 3 4 e s G D / C f 0 G q J j n 4 1 l b Z a k s M k D e l K k q 4 B s j J L k / Y 8 n 1 A J o f P b t E P M Q y F c q g P j 7 O W 9 q z S Q h X B C B 7 0 c O L p F y 1 5 G s 3 a k w / F H w N 4 G y d B f / + K G 6 n O w M K Q j B M h d 7 h P G / R V D a 5 G k G M w v e S u K U R T j r H k y 5 l f r F 0 3 p M t 1 z X 2 T r y l D J 7 0 Q F L k c C Z 1 v w 6 j l i R h w 1 h l y t R 5 d N z x P b o x 4 S B 8 K g e V p J 9 3 t o A D o 7 s m Q p L D d G K M q 0 z x Q e T V J w w u T V G Q V h B t L q F n 8 A m n + 7 o j 1 R v 3 C U l N t I v I I J G z Q i 7 d A J P q c K 1 r X D H j Q l z H C l k k K x v H T F h f h F 0 n K g q Q A K U i I N b K p C L J 0 V h T R Z q s G 0 s T i 3 m q x T S A w D H H m V / N r C F v f 1 M b w r R v w Z O C P t X m 6 X w W 5 7 k g k u D y f k M g b i G 0 1 X k 0 s w N p r G g x 8 W T Z u u p G / Z i f Y s W v B 1 U S m a 9 Y a m K f N D i 0 c q 2 B l v K 6 S E j x S r Y K A R B M T B 8 7 H 0 c R 9 d R B G 6 g n p t 8 2 k F 8 l x o n r u C d g p e z M b G Q s W E j L d B G B C 8 L 1 a x a 9 k Q r / 6 7 / + N 7 9 h 0 0 q V e 2 c i h X S 0 K t h 8 p Y G S M v f Q + h 1 M B w + h Y z K m Q s p D 6 0 m E 2 t G / G 0 x J G s f D C 8 g 4 7 k 7 S h z B z T G I 5 4 K r E f i t l G j o U a U o n I 7 0 A F s 9 f Y j B g b C Y c m X h m n 7 r c Q g e 8 u b 4 t G p Q l C 9 T j L k B j k I j 6 8 W R 2 n s 2 L + c V I A G D B y B k 1 A x N C 9 G p m O i H m 5 T K 2 O C d T b g k T j h x E 1 M t D 6 p b 3 Z 0 6 N f S c m I p L U 0 4 z n W T E p z G N K A f J m n X l P p I 9 n H u 4 F 6 a N C + Y 7 M 8 I p M T f Y 4 J / o H O Q O r j p i Q 9 B l 9 5 J / 1 H s b z + u u V P L + M c a 8 j W K o 3 D 9 0 E x O x D c w I m N o F h 8 S D C j I e D s 7 u S B 6 3 W B w s t 8 6 t y a l a y 6 6 4 s j 2 y B p A N J 7 w E b 7 2 F + D o Q O Q Z E s 0 f e m e m X E W N F e 2 s m D I V g r x / V Z 3 / E C T w M q 9 v M n l / U 2 K v x v / + 7 f / I b Y v u o s S a 8 b r H / Y l T g / E h O Q j t Q q q c H 4 V R u D e R v B s B 5 G h 3 E B o / 4 t J y D s e o 3 H f A L S o y U F h L b s T / P + B E b S + P f r b N q v k 9 Y N Q f K z d J v N H s 9 P z n V t y Y q J w K Z b E F V b 2 d J K 8 q F K 6 j n q j c b 0 x X X q a B i V 1 a v O g D c A f D u p P S q P 5 R g w E h K X Z / P y n C j 2 r C B 7 v S w T F J + n X T 1 Q P e Q D 6 B o Y l t 8 5 x E 4 u v d n M J S 8 R z u J D N N P m t m Y w B A q Q e 9 U q L X f s r 0 b J q D m y o h u H 1 s S 0 X W s U r 5 + 0 d v q g g r f + C Q y G O Z U 9 K w r C z A J A M C s H n 6 + a p F c J H y a S d s G X C + h 3 B M J G 3 T C P W f Z P S N + t B A m i d v V I b d i X u Z i O B 2 D n G u 7 N e Z j 1 P I w c 0 x X w O b j W R x Z t d G D e U K + M A B Q E q 9 D u D J y b 1 / K W y G e S 6 9 t g x t y V h N s N l B u P + 2 h 1 o S + d 4 G N G u i 9 T a i T z l O 9 3 J R z c r + q x P d 5 X 5 3 / k E o 4 s u w J m K T X I l 0 v t 4 m 1 l 4 k c 5 m K Y y 4 W Q H H 7 d 1 j Q b K J 6 D X 5 + u j T N S p v T p 9 6 c + H O t g / 8 A H C y S e U T C e S + I m T j 0 b T b T U o X C 6 A y c 9 g i Q p r n n i s K K b q d X W 5 j Z y B Z H q N Z 0 N d X r B 6 j d W 5 e W c 0 X 9 w 4 O 1 P / n 1 s c C c k i t J e H 2 X U O U p 0 l H S N J d L Q W f Q M h t X n I N a C q N e p q / 8 9 8 s e F V w r f o C V A X 0 h h 1 a a M j M i b U L w C p e 3 n p W f d o K R h o X X Q K m H V D q Q O M u k m 7 M O 1 3 0 6 F M v q r f c x v R b j S t 3 0 f / 2 E f C / U t 8 J v m 4 t J P 9 N A A K b Y V Z s T T Q k E Q Y b w P 1 T Z S 1 j X L Z b s 7 7 G T 7 Q v a 7 S T M D + / 1 7 N r D t q u + C 7 j h x Q 6 / d O d C Z S H 2 n / h 3 O z M 5 l W u 1 K z n N i v 6 n O f I y h 3 t n f g z q Q 6 w M i e C 6 g G 4 M C X G p I g 9 d T 8 2 S Q m D N k c v 7 C O G v p r p l H W r R t P J n Z y c u K / P 3 w o 0 6 h W 9 4 F 8 2 5 F V a Y 3 3 O 9 J J Z T D I G b g Y b L S q 7 8 N w h 0 e d A q h R 1 B U j B x r E N B M j m 2 Q m d Y l 9 L B j c B f d B A a l c n g L K Q 7 Y 5 h 7 + 0 O e t G i Q h D L 6 R 9 h U 8 / b 7 / + 0 A 5 q T / w 3 f C 5 o 0 5 9 a q A 6 n 0 d T G i 7 l 9 U a 5 Z K O a k 7 Z n 5 d p U 5 r 3 6 + C / F o 1 N + P + / a 3 L U n Z H S g 1 J 1 O z m I f i 8 W A F D 0 C o X o w R 4 K K 9 a F J 8 O A e U x m x b v X e h D F B u F U h D w Q v Z Q + m u E g L p 5 e C P N o k q d j F 6 6 o 9 z 2 k Z v 9 e + a q B c C m P m m / + q L N N 1 j 1 7 q O 5 c d c S m 0 v J d 7 n F 3 O P n G y M / d 2 I e k j T V Q 7 F d P s y F 6 Q C 2 b O C 5 S G u R d Y H Q F u M F l a q y g z h U Z q 6 J j M d / a C F O p B k M C 8 d l 0 n g V M q j k f A b U v 9 g K 1 G c A M q D 5 C o H F a s e V 1 1 z Y h q G F 6 H N e a z M e e g H d d o k n j m V 7 R p L Y K E f n v n C R O 7 r C / p Q n y J M Q 3 L X O t U H V q s 2 v T 3 0 u / t U B D F o q 5 d 9 p U N 1 D n g B O z B b d 3 Q i / / J b a U L d a 3 Z q 3 e l L Y x / A T K M x L / S o I o m v s s 5 D e V U q G w 0 N w 7 o W 0 k 0 3 j 4 8 h f B r M v e z e N x F 9 T / 2 J v F 7 6 z l T p Z p w O G J U D U R / A A 8 O T O j a d T t x U u 9 r n H 0 S 3 t F V Q l u m e t 6 8 O 9 u 2 / + f L 6 3 Z M L / / b f / p t r o 3 x o e C 7 E 8 S d 0 u A v N B K q 9 d s 4 a 8 m X Y m k q 9 m d q 0 V 8 y F u x B A A h Q 8 a Q L + Y 2 G j B w 0 E W G b d W Y J d J P P i h l s g 1 c i c Q A s x 4 Y v k 8 + i R B h K H l C y J z P b O B v A m A m D k M 6 I x m U / j v Q c b Z G q 6 x F R Z + m S D 8 F S g 6 j t T n Q 2 + s 0 g m F 0 E H e X a q i 3 w 3 J L C Y H B + r U d 6 T a c f S d a T x O i C y Z I c g t X c t u f 3 e a m f G 7 K n k 1 v f i K Z Z k 8 Z 6 l + y T s E g 4 e z L o S d F 2 P q p E v S D 0 8 4 q n y z i b p j k 8 5 M T L M 6 + D c o e 2 7 0 l x C a r S I b V / m 5 U 1 E n Q A F J l 7 a r p x r H + p C X 2 6 S / 7 6 u p 3 r d g y b 0 F 0 f W J 5 t E 2 d u + h 9 S 7 q U X A + O s V P n D f U D x y 9 R o m g W s a I + b I 8 O H Z q H M k K 0 5 d p 3 u s T x L d C C g I H B C W B l S 7 k M b J I y K s A V r g 8 M 7 U I N 2 V c j K G v Q u h 5 R K B B 6 Y l S A F 4 M L f c l 9 F n z D s O O v l a U o P p e B Y V N l s t X x t U W j u f d B 6 d i L S 7 K h F 3 J c q h b Q 5 q E W a q W M T m y d T 3 l 5 v F E z n Z N R u O 5 T u p L p K x D q B s M n m z T 3 x e R L 5 c V c A i 2 k U 5 n p + H F J a 2 4 n O a e P v 2 G s y R t A g B X A B J p y H U h l V e 4 A k d j L l 8 4 n M 7 O s M m Z I m H Q 2 v L p M K i R / M V d W S S 3 t u z U a c P I U r y p f j y n a 7 z n 5 x o l u p H I A S m Z i x Y J E m / Z K b e V f K 6 i c + w T A D M I k J A 6 T y C S A i 1 z S M S / + j V r 3 M m 9 L c p 6 W v A R F C G P m S q J d P W V w m z O d u E l C L Y 8 4 L g F / s M g g + A B e V P B r L f x 2 m e n s / r p E r l D V E H 0 L g x f r c S 5 Z B w + U 8 n O f v 9 s G Q n s 6 I / P t Q f r U K w Y E f y R X r M c 6 1 B l J G H 2 1 W h N 2 H 3 m 0 h t Y a A Y J B 8 w d R g 5 d J C H X t c M T S e + y a 3 7 C H K t R S A l F q B G Y h K 1 G x B N o 5 E Y u W 7 T p Y C l V + w 0 7 r n t f k S 7 i A i y W p f 1 W J i 7 H G Q X s L Q e J q J d v O K L + W J O m X z M 7 r f r B 9 Z q 8 E j S R 8 Y m k c z V 4 G O O J 2 M b T M 8 l V X u + D w W 5 d V U J v J 8 1 O 9 b P E Y 4 G f G m G P v 1 0 n f n L P f k t + 5 3 P 2 b F J a H + 0 0 6 H q f x N x H h q T p f k E G j I B h + m 3 r d x N I h C D M E 3 Y Y o l u h C e u H v q e 5 5 b x M M A F c 5 4 S G q 7 t d a R 8 k e Y 2 V m R G Z t p p F 1 L R v g r j r 4 4 T + 5 U O 4 g Y E p f O / E 9 P / i 5 j / n 1 8 J A D p + q 4 N t m c 5 H 6 W Q W b h C P A 7 1 R A 2 w h U M v 1 Q z l v Z 6 F U s w Y P A B C W j v v y H Z h v u o l g G F 8 v t I M G u o b o P A a G n D O S Z C H m M 5 i p 3 y R 1 u z q V 5 Q 0 3 D + A u R C 7 f 3 K Y W l c Z m J U m 9 Z d s K M f u Y i 0 F W d b u Y f G F R c i w / I F 3 a z r 2 3 E e V M Y z E / + w N q 9 I j 2 Z a d S R e p J f Z 0 x S B g Q s W N v n T V V z S e 2 1 z i 0 / d a x 7 T c J w D R l O c j k H f X s v P t C 4 O p 7 d G 2 V z C 3 Q u P B I H A I a c 5 v 4 d l 8 8 Z B s m p + y r 5 P f d Y E h / l X j O 3 m d E y D z t 2 Z u J M c J M p Y 3 4 R v i 6 Z K 7 o W w f t d e M B W J K C z t I N C l I X C D K s l q s H J j n b T P N A Q B 5 m 4 d M i q i t 8 Q R A C 7 Q S g t p l 5 u x A g 4 i E H / 8 U j A e t B Y o X / 7 n / 8 + 9 + w t g T N x M G C r o G 0 1 a V M P C J 8 7 V r i k 6 j T j 9 i q C X U 4 J l u d l K U 4 b 4 2 q O l q I W 0 7 V k W r 0 1 o b o K 5 c m U t d 0 z F 2 J g Z i F M + t e d P 3 Z U M x f E B p u N O r v r I X i l X N 5 d d 8 C K X U F c H c h U o 7 O J 9 / 5 f n Q M O O o p C X W P W e D Z J Z W A V J + i f F P C 9 N f 3 K f U R 2 z o Q 6 Q v 2 Q / e H W m N a e H e o X P X P U i Z 1 n r Q l C a u g U l e 5 R + 6 b I S D Q g O l k a s s n i e f y 3 8 T + n u 4 T V G q u 8 d B i U z H Y 6 3 B s 4 7 B n Z V U 5 K F X d F M o E D / f J + g s m n 8 k 8 Z u k G c G H S F c b E B 2 V u K P N l + M u y J L J r t 5 F H K b l W D I 2 G c n N L d Y D R H W D X M P q c B 3 d L M 7 H f O a F u T D V A 9 h 7 p K 6 8 P / q j 6 a D 6 Q B j Z Z K / L v s F b Q 4 N y H e 9 9 U z 5 u I y z I T 8 D 1 O R S B I Q 7 7 R L v / 0 M u 9 z U 9 v l x G 5 E e T 1 p u d c y L 5 / 1 8 / Y f T 4 p 2 s i h b p M 6 L L i Q J O W E b U d N r J F R G 1 0 k w B p 6 H B J y c v b a Z m L s k w V C o S o r m 5 z J J e z 4 f N F + w y 6 k 6 m A i f m M o d 8 4 + g S I 7 r 2 e S Z O 7 A 8 n Y L A w H j Z s 1 J D 4 F F / d s p D 2 6 + / l h Y Z i P H W R v c 1 R B Y B W Q 8 P m r + 0 B 4 1 f a K B S 5 k b A o J H m 6 s 8 F a / Y k o g E G P i u T x J i L m 4 Q / x h M 0 K A v C D W B + K 1 d Y e Z C C C O B X 9 Z b 9 u n U o x j y 0 S 4 F 2 J S H A n B T b V L N d N W Y g w M m O W C D g K f A 4 8 W g X D y D I Z G T b g E 2 t g u 8 0 9 f h / S n w P g J h Q 5 9 U F p v o d s z W d A 0 u F m 1 9 / A 3 P z M z t s 4 V c T V H L Q 3 S C c I C 9 X f 0 S O o 6 4 6 U G Y w W R F M X S B E P x R M m 0 T 8 5 N Z c P r S X 2 v 2 9 E Z 2 B J j w f S w P O C o 5 q 1 l c V 8 J E 2 O m U x l h y Z L P y x l l f 9 J K r D Y J B d z n I N f 8 B Y N E / t b n 2 P 2 c A g s e y d Z x p Z c S 5 G S q N f I 5 k 7 o 7 B r g 9 m F T e W Y 8 0 x c 5 m s i c W i 0 H K t s / I l 0 b u g u n Y w 2 O R 9 / q 3 t g H 6 c D C L P g v 8 R y m l f s + p M A C z F N S R J S f / F y 7 g B A q m 8 j 1 W D 9 m y Q x y z b m 4 7 R e 0 n x F l p M L / 8 x T Y V 4 V S j z W R T 4 X D 0 y 7 U l 7 q K y x s E g 0 l p X W N G F C 1 k 9 A c + 9 I F 9 l O v e J v Z 0 z 0 W E M p W k + 8 D s y G 5 A R R B A z Q J O W 8 e t p Z W y H 7 3 8 t R e 7 u H 1 4 4 8 x 0 3 d j a f 2 6 K o q v 5 G C S A A v D y M / j G g C K V o K p s 4 i e j + 0 s X W H N b 6 6 1 N k n X u X 9 a A p x p M v R t 4 0 U f c G 6 q o d X 6 i b h I Q 0 U q W p 5 5 v t t 8 8 R 3 p g 5 J j v y 9 i w 8 x H h 2 Q m I 3 X T y V I 6 B f + K S F l l X x 0 q N b 1 J A P x 8 K C a d j W 3 Y 7 3 k o f D q Z + Z J 3 9 k 0 g 2 3 w 2 S 5 d u M H B I p e P j B x b U K U u m C 4 c k O u r e n y Y h a U z U a z L R t Q s 2 t B 8 6 Y 3 g o W o z h f p W G I S X V x f l E 9 Z V W 4 z V j j E k 4 8 E f g 4 E d k g A d M b C e 2 y i + s 2 q j K v J K Z R e 5 j f u r Z D u y U R E 7 b d e t / M k J b s c 9 3 v G I 2 U Y P P L k F q R + p b 5 d M 8 v u D Y 9 o K H f u 5 V g p l h X J 7 D u 0 h C v y 4 j U p o I 1 x P B i l X 3 U K A p S e v 5 A 9 w E U j f F 1 F f M K d F W 3 7 u P 5 F Q J L Q 7 u 7 8 y s M q N 5 u o G m 7 + W n v n y t / t 8 D 9 S o X h i Y v D 7 O a A A D A J L 0 J X 9 G j n W g Z y t E f / Q m Y e B R P B q q s n 9 G A A J s p m S h J l 9 7 o J / 2 m o V E d O O 8 9 0 m 9 c R 3 n 0 h R 8 S c E F b l k N J v p X 8 K s i 1 H E P N Q X m U t a W 4 m + h H A x S x / L 9 5 m D 5 v i s C D B y l U e Q Z o 3 m U B o j p q i 9 T 4 9 i J n / / n Z 3 L r d v s X j C 5 k b N S v J g B 0 M L 8 S 4 P O c p F B O n s + k M X l W + w v H B I 2 s 3 D s Q U m A Z 5 K x c D a 1 Y P f E O T R q X j m 9 p X g 7 p v 8 E g d J l O i Y E P f B y F e R N I M 8 j 9 k H j o j S / o D G j e D Z B 6 5 5 N N v 5 6 M X Y l o m G V M w 4 e t w p O u c J G F Z l i 4 z q 1 p o y 3 / M 2 V K m J 9 q n J m a + D V A Q p h u L C c u F u k c A c / K D V j I b A Y f / V m r 7 H M k 2 c k C p n g Q c e M L I p n k E A 7 O F M 8 C S i J B G k W 8 i T V K V C Z Z N I 3 A + / h Q A Y 3 y u a g 1 n P H E 0 j + Z B i 9 I H f R 7 P I + H R U L O 5 N 6 Y Z 2 f C s A P A 1 T w I K v l i z m e 6 J 6 O V R L R 0 O H v U h 4 8 d 7 6 s D v f I d g m I c a W w n O M k J S v / M A B c C W A W + T + E z 7 P c i i c 1 i y T x 1 o E 9 q y U q 1 4 t g u T 9 I T X m a b x n Y E l D N 0 V o T 5 3 0 F 4 / G q B w 4 j w q o n 6 k E d j E N I y O o W G e Y n S F k P w E T U 7 6 8 o / G o Q Y v 1 v U a q L K 0 W S N n p a p M h w o 7 r c p n q D U t q J X T l b r V w L U R D M f y A Q 4 m U B l Y J B s B C / w P E k v R I q W y 7 O o 8 i + T E u P J e M J U m c t g j D Q A m g w N J g + g D r w L Q V q F M x q Q g 7 q H + K h M w Y Y 5 h y m Y P D 9 A Q u e 9 R t Z b 7 W J V K X d q h 4 4 D Y l Q C z a y z V l z 3 8 M B k R E C U d a L F t 5 H 0 K q N R O z 1 X T / d A M + t b / 3 M + S u S h 2 t J G 0 + 1 g a u q H z y g I A 9 a a d K a j W 2 u g K 0 0 I I G t o 3 j U e + / / t Y 3 1 W X a M + i Q C O w b 5 i H 3 m 8 C B 1 q K P D 0 v V + V n l P 3 O K w I L A s j U 1 Z 9 C w u 9 S 1 o 2 9 h p d L Y I H z 0 E I Q 4 A U 8 O t 3 b z i t B D u 7 / 1 l 8 C U O y x I a G B t m X 9 k S 7 3 S X q i y q L V N L U 2 S P j e l X 4 0 Q K m / p C E E L F Q 4 G 7 e I 6 Z g v W M p 3 I q 3 n T f r Q B v G R V P r e T C b F U i a K N M t o L E Z e d Q W i g u 1 3 H k j y 8 W R 0 + V J F S a R 8 K H t Z T r F A B + P B O I V E n S c g u W m k O r w b Z Y K x A o G N x 2 E 2 r R Y 0 x R B 1 g U 1 S T B 0 / m 4 8 0 C K H 7 X L V q X c x Z 8 w E B r D W d x + t c r L R 2 e 7 y + m X S D Q T S S 0 k h N 1 z R M V u c W A o b g x Y B u M t R 1 h K S F c a g v 6 5 4 w F x E M C A g m g d E 2 2 y g D P Q G N V u P Q r 4 n F k W S 0 Q / h n A C I o q D 2 q 5 3 y 1 s J E A h z Z n r i p l w J T S q Q W a c u V e M p 3 R Y p Q 1 D e W b 6 V 4 B 0 c S A v m k 4 0 3 N N d i A Y a A c d R U D C N d Q G c Q 7 f Z S Y e Y 0 O f 4 i 9 X N E b 5 p c z S V p o N n w E 9 8 6 H x X b E W s C I Y n 1 Q 7 r V w r Z o C i T 0 g 3 y 6 K T f I d A Z x z 8 3 g C Y d i J I N u Z A b y J f u / Z 9 A Q o T j m e n 8 q q + c m T f R D D d k 6 Y Y X U 5 R s Z H O I T i I x B Q r k k N l A q K 1 f C I Y z U t D a Z x O I V o Y J w w C a T n 6 Q s 5 1 z o b G E 9 t r s s e b t U N 1 r H w B O d o E C f B V 2 O 5 r 0 S v Y R V c d J 5 O Q c p B 4 P K u V D m T 1 6 R s 7 n g 5 V B f 1 V g 0 U 0 j C 2 x M B + r l Z a 0 m B h Z 7 7 N 9 x j m K 0 h b z 1 V T 3 m / m a H 3 w S N I L P 1 o t v k Z h + n q c b V S y y i U 1 X A 1 + + k J O A c F + A S u 1 A 1 A s m S e u G 2 Z P W + z o C T H N p c / r W d 8 I V A 6 O B m e C F 0 b i 2 W d l 3 L e e + E p p M I O + J 2 c 5 Z X i + N T A Y / G s h N W b 2 X o h Y S V a L 4 P I w n n g X P S m X 3 Q R N Z D q W W t e v 7 1 p a l g C D b r J 9 H A g G u G J 4 l I u 6 L 6 b 6 b 5 O f r H 8 D j f A A F S B A o y U S 8 t p / 6 P y 5 D 1 k W n 4 5 C a q Y B w K g F I F J O M E c D k w B V Q K J u D M e a Z V Z i M m V n 5 p p 5 i Y M w + + N R N 9 h 2 I n Z 0 + G l D c n 0 T a X 7 c X 9 m W w s K d H r F a V 5 o l i a + A z C G R V + R G B B u F R d S k N o A G Q K V A v J f a 0 E l t Z Y C K d y B s p a Y 5 6 z d R u C j I 1 R g 3 j 2 V N I l Z w 6 h M W E L I p k g R z B h V j a K p F U X L I E X D q C v c T b y S M T v 1 o l h y a R R J a f c 9 k P 7 I + z h k c X + x M x m K 7 J y b z B y Y a h r w 5 q R t 7 5 + g 1 g s d c D D 3 X O M i z e H P p D C 9 b F m E T N 3 K x k f 7 p q W 4 x 1 J J + k K Y 0 k x l q q A y S 5 Z w s N d j K 1 Z W H u y b K 5 q b 5 X m z A 9 K O 8 6 k q 7 x e 3 v Y W Z 8 5 1 0 0 6 / W V 1 u U o w F y F t z L 3 M B w L w h P V 1 t e 3 V n 2 g 8 W E e V t g N Q M X n Y 0 f k t A X a k v n v J k h O k v P z I + V Q + T G / h A m 8 x J B q 7 t H g W y 2 c a e / m U h c 8 4 z F X s Y Y 1 d j N 7 W y T X D 2 g e l H q z 6 z Z j 8 K l E X w J R p K U y 0 g v q w L K Y q N 9 5 O D 3 i 9 J Y w A U 5 J P T d n h 5 N J G 8 Y W u i + V n y / y X A A S 4 G X E N 9 0 d z A l Q + c / 0 7 d Z U w h H b V U K w k + O C H B W R E W t K / O l 5 Y 3 U W W h I E 0 C 6 r S l 2 / o d T H l e 0 l n 7 F D V d a F B G E 7 0 W d 9 2 9 m V m 3 f C w 5 E 1 i I B Z D a R l S k f i M t q o W 7 F I d / J + e y b S L + l a a / 9 5 a B 7 E / k f B R 9 V / Z 7 y 5 y Y m S z n z f k Z 6 n j f n t R s v P 1 J v V I 2 e J y Y g e F s T 2 u l 2 z / o C k n 9 / 0 Q / c c Q j O C v u h f v 2 b o 4 n I T u / 7 B 1 8 7 I Y r p l J t r c Y v L E 8 S j U F 9 d g Y 2 E g a e C n V g C b q z l 5 Z p S A h U W x Y N B O T S X C 9 2 W R m L W U 5 Y M a M 2 P w E j Y a 5 R J S O 8 2 A u J q H x u 9 z 8 X R P 9 D F g H / b 6 u m V u 9 k e 7 9 z p T w 6 8 n Q K j L L a 5 L 4 h W X B S i 0 x o c x u 2 m C S T / M h K R s w q n x h a c X v c h P f F / C w L e 6 Q 1 U F C M 5 H G p Z h + O O x b Z 0 9 t 3 d g x a R u h 5 Y k c I h B o I 8 5 Z c B B c O 0 7 d y U v r j k 4 F c P n k q s f B 3 i M J j C M H z n s E f w q o P M w b M G W 7 X v l P 0 q D s z Y / V 5 P 7 V D s Q e 9 x + l o W j S X i 2 x L 8 S w j D / 7 l 5 P 5 4 H N H q o h X R k z P 4 U m t O k g B q X e K V t O B J t q V Y D D S S 0 q k k e g o 1 Z D 2 M h s k H a e r k o 1 D A W 4 Z 2 G L U t U 6 9 4 b 7 K T I Z V d x 7 Y y b R k r 8 Y F + Q W S Y B u M x n q d 2 a q g M U L 6 z a W z 8 R t 0 x o a I y R j T v 1 I n Y 3 5 i j l K f 2 0 w 0 P 2 c N D B Y z n v d e + R P O w 3 A i p p L J p n F y y S q T C J M S c y m U 1 g x z Y w c Y S 9 / Z K e h s + q 1 8 k q F r F E x K g I B 5 t c p J Y k u g Y c r M J u n K V 0 g s n d 6 X W 6 / b 8 k b K S z N 4 v f S H S b w t D Q t Q 4 e z D w E z s u u + h 8 3 j U 5 3 w Q W T 0 s u 5 C Y y w 8 L Z 2 L 2 f u T z O n n 1 Z a U d W H l P J q W E w m G z Y S 9 m Y 2 t G 0 r p Y H x p v T H g Y F a B U q g L G u g + 5 Z / o m P a i H / 6 O u i Q 6 W n 4 N X t j A Q j z m I 0 0 v f I c y 3 0 b S r B u e s 3 m r Y Q f 2 h z G w J 0 S 3 n Q q n m Y 7 e l N F M j G y / G m W g f 5 t 6 u Q p a g l w M q K + O u x H 2 + O m J h I X f X Z 8 w V O u g D y 7 s T c R s B l m U I p b m k l 3 y S s n w C N i Q 5 r B 3 7 7 H 2 9 R R R H j C a E L H I a R P l d P N n h D W k Q c 3 I k 5 z L D u l H J B n L S Z 1 M x t M z B R D 5 H T m U T K i d 8 6 o m 6 o a S s w I S k Z Y 0 S 0 b u b Q A W T u G Z F C s 4 m N u h 1 1 W e g S P d V N Y g A M o A F m Y r N / K G x k U l + U b J 5 g T k q t a f I I 0 A B S c 7 9 w D W n 6 R q + E k A S M f N 6 3 w k G f T i 9 9 C d 6 e F q R T g J E M A s 7 4 u J 8 4 / i g m W B m 6 u X M q v q / Y S L I y x c k Y V j d D o e d + R v 3 T d R u z D W 6 U F 6 l V d k V V v V d R P r e B Z E E J x u g u g l P O X n 1 + 8 r y E q I 1 b H 8 1 v R h I k G K t S B h G o Y Q Y A o o 0 N G k w k l 1 J K v a F n E T 3 9 M 9 X G 6 h 8 W c d y B y R M J V Q J Y o E / 5 i i 9 7 o C Q F 7 W X J G Q y P N r N j j T T A w k q a T V + 5 5 T N d o q 4 B 9 o P r c Q k t Y 8 N 5 6 7 B R F s p e F e T z 4 N e / 8 u / / v v f N C u J / A M G V u W p Q A T x L l Q P z H 5 1 r I J g H H X Q X T T O 9 0 H q T q 9 v S Y N W K s c e 2 j 5 6 s G / V d s 1 q z a r V 5 D t 1 a h U d M l 3 K 0 k M C D I 9 G Y Y f Q t H P F d O u U n r w Y N 1 4 U b B i X b I j P V u p L Y p F Q S y A h N U t Y o c s i w 6 I 0 L p c D M M q 5 K s F g V o / I S W O Q Z j M d T z 0 h l S 2 S 2 Q m I y V 3 J W J M c t 8 I K T Z u 3 V k E d K T O q n F S l O e S n 5 Q P P e i i Z t C 7 T A 0 n F I 4 9 I Q f L z K v q t S H 4 f X K h W M O n L h p L 4 c f z O 5 D R p V Y C K q B f A I a y / 4 E n 3 A k K 2 g 1 H m v 2 w y W / a Z 3 6 F I p i L E M o m F t M V i L r 9 T f b W K 8 2 5 y 9 1 S P c a 5 s Y 7 W l J + b p i x H 7 4 c K P U O + H q g d 5 i x H T D e J Y G e g m p S X / m s A N e 1 j E z s A l A Q a h j A b u j S 6 t v E q D J N k U C o z t T 3 H R P 1 Y u + F Y J A h s W A y Y m + x M S Y S R E 3 q z L j 6 3 I l x N m 0 Y h L a U Y N y R t w Y Z 2 Q X Y O g 8 Y 1 d 2 D V W A g M + p l z f o E d 9 w D 3 v t P H Q R a + v L l K n S R q o v 3 z p x c t + u o y D r X k h t u 1 i 4 a B b P D q I E 1 T L i f 1 C 2 u l R W 8 y j y i K 5 y Z O 6 S W L / O Y h 7 k 1 U x k R 1 8 c X F h S V G 9 p i q w 7 q m l o 1 Z L J / E W y 7 m d j V / b + d B s H H U s j O v 6 j k W G K g S B o N 7 m K E j q k 2 e 3 V z u 1 d n 1 k 1 a B m R 4 2 n H m r O m M 4 B o w 5 3 v 0 D t L l U F D O x s / a y S / D d s f g / X 6 v e R N M e 8 I h N N v o N H / d T X p b L M V z F h X g O p g q 3 T l F b N d f Q b m s N v 4 2 W 5 0 H B Q o N U k 8 Z G e q j T + t V j C u s v n + j 9 l e L R m U Y B s l Y / d n O N 8 w s T u b O t 3 t N w w u p A P 1 r T i q u K R P x 7 G x j k e u t 9 o X 6 h 7 z g S A U G 3 I I R j 0 n a + Q H c e 2 n 6 9 Z X c c g K t o f E v l X A g O N 9 z S p P B q M M d C h a 5 i A L s h v 2 p e i O G 6 q f h I + r w b S u D L f f i F g H O w V b K n + R l u w H g n B R e J t b 9 C V 5 d N K + 1 3 X r K T F F q W i W p q 3 u d q 5 W O Q t G i / 1 X n 1 X T e y w s X R N T V o Z 2 T L 4 h o e N x 2 7 S o t U g + s d 9 J P U f k 8 2 M E U K v I R c B A Y d C A E D 0 O d b P h 9 B 7 e 0 r I B L V v L 1 N t x R a 9 F M t q X b Z Q U p s c a G z a X p d W 8 + x a n Q D T I C X w b / y C H 5 J U e 3 c g V b l x b 2 y j w c j i Y u y q 3 B + o J l B V g j S C 5 w w 1 u 1 R / V m U a s F N S U Z + b s j 4 k G X M a h K J M x 9 J Q b Z 9 Z k B + J 2 S W 9 5 H Q f d b 7 w O S n s b L 8 X D C Z G Q 7 q x K W V O k j r o y J l R 2 3 2 + R 4 P F n A h a g P U v k + L F G 6 Z n P R N U Y v D o Z K e c r w Z 9 2 P y l v 4 e 4 D 4 y d M T m A 6 o 3 M v u u l Y + D b W x U T q 6 7 O b N k 8 8 U 1 k u I a n H w b W s Q 7 z T d n + 7 P y p n H R J y F C C c y r t 1 1 J l c 5 4 p z u a O g M 6 Z T d S V C Y 1 W a T g Q x f x q D 6 u j L 3 u R L Y b y r w S m S A w 7 k U a d u Y b P W O j 6 w a + W l / b L o 6 W s h Z X 9 5 5 d F C Z m C N Q S 6 n 7 M H S V s m t k D H H G A 0 S u x 8 m r e u g 3 Q p 3 0 3 a Q + B O 1 F e R A B u q z p J X G r N U w K u L B N b E f r a 3 s m Z F o F t N 3 U f l 0 U W H r U e + u S l m J s R j d S I J Y J a y L 9 f B D o R W j Q h g S b 6 + h N w N T d i J 3 g M U B H A Y R z R R R p y E y u S V 3 z J F x C A S 0 s Z 5 K 8 h W / j E J z T A f z 2 1 w O b S R p B V M v X + w 7 4 + v c e k n S Z e p c k w h J P D l h G x z J P 5 M 7 R 6 I q Z i v k S Q T o x D B C g o N D S h Z y T L F J M k J 9 2 a z 7 h m z y 9 6 x S p N d U C X F B x N C H B 7 a Z a + / a D m S d h r L / B I z h j i 5 u r f u w a X p w X / 0 Z 8 E e t 3 7 t E 7 T b C C b 6 h + 9 y 1 p U v A R N x W V 4 g q i W x P a 2 / 0 l g J 4 A U J k s J U W r Y s J n t s j R p p P W l U M y P p O t f W + F o w F P 3 Q a E h Y S E M B K J K K v 5 0 M b S 8 I r F 0 i U 4 R 7 r + y 8 P 7 f f n U g 7 s J m o f I V E k v 8 9 x r m B q G 9 d v v a h r J 7 z c d 4 m c 0 o 2 q 6 m 3 D n N T q 8 o c D S U K e t K c M z l p 7 P m 4 5 j b 5 Z m J 7 F U C 7 t x E W t 6 x H F / D V k t p T U r s i W R g t 1 p 2 x u 5 V M + d B s H E o o 6 N 7 p V E 5 k T Z 1 3 2 G a O U W M p X v f 5 N d 1 n M + p 5 V 9 o K q L u Q m 1 y T h Z X 3 3 s 4 L / N g 0 n 8 R 2 9 u 2 p z J Z Q R 2 S t T s u D F N W q A C J G 2 V z v 5 H 5 C O r a S e m v 1 I U q l e j p T T x I n G o l v e W V P C o D A g X l C 5 K k k T b W Q 3 T y N J h b I 9 s f x X o l J 5 r W x z F B J T m m z S O D 1 e T Z J W + k S z x N M d M 9 s 4 n C v + l j H Q 3 9 / l Q D U / / s 8 z d K / S l / s f 2 0 N + Y i F u c Z A / t h S 9 9 u v P 7 J 6 9 d 1 n B 2 e E e T U c o Y m l W c l r U z s 8 E 0 F E 0 i l B n L L 8 l k x g R D J T f / s y s d P R + 2 X d l S j y H W D o Q / r E C w k b j U t u W 3 h 7 R 8 p 6 h j 0 7 i H D k 5 N s R L k d Q c E 8 / 1 u e s J E z 9 k T j t v P 3 i W M K z O J Z w f e Z g O q w / 1 b m y u n S s Z F K Q F J D u c K u x 0 j h X S w 8 F S j j k f f p e A M X x Y z 7 y c x s x P z M 6 H 9 m g N 7 R J I q Z W K / 3 Z U J W K s c C w 3 q h L q r 0 v B J D g P C K G v e 2 w w + k c j w Z J K x H x 8 j k c D X w 6 S G l u G S D L G J O M 9 2 a j 5 Y D h s T Y 8 + d z L l S n o a U 7 0 F + a c D n y 7 c l C y R p D m 9 l F 2 J 3 i c m j O p s P R B 4 z i T K f S P r 9 l o 0 Y t 7 h 1 q 1 S / m y 3 1 p O J l h + G l i l 3 J C p 2 3 l n X m W T M E s x V 1 n J D M N l T 2 q k s S y b 8 Y n 1 9 a J O z K q v T 3 A D E A J / G c S 4 E K S g A w F p u z Y V E F Y 2 m N b U n r R d L k i 9 R T l r V X P 2 6 w c S v s t v p L 2 J z V 9 P o / B Q f v j P 7 H H H 7 M v 9 9 A F w m b X G 2 H w v g G L f B x 5 M v R W y P x a p V f F I T v U k t I U k d h j P r N f r y W e Y S W M 1 7 c H R A 5 k E b Q f B J j E X d D r + g w a i 6 B t L t o J D N / 9 g Q g i 5 B J N y H Y N C S B r T k q x n m B N A t V Q u p h 3 7 N q T h b l 2 3 1 n b Y 7 J i m f s h J b t Q 6 t t 9 g 2 Q U B h 5 X 8 O v k P U n p k g t A I x h 1 X i 3 0 / t o E J e t R 5 K Y 3 E n n 7 s B p W z + u p A J k 3 L q q 0 g 3 R H 3 a h R S f w g J 6 s M 8 E w m q m L P k F x K 2 Z p 4 v C y 6 x / 9 y / / + N 2 I P + l U L 0 S y W e U K x D K w J T Q u U o 0 9 V F 7 Z v X g O 4 1 T O l 7 X 0 W z e s B e 9 v 1 I n p m v 5 C N y x g 3 E 2 R r f u e r Q L L Q k R q l K 7 5 j z 9 I K T 6 4 G i S b 1 d I U P 3 Y / n n r j y 5 l F U 2 k R Z q e R w a e n M G k 0 l H z v d l L i 2 U m u s r X K 0 v P W b j n E S x A K m 3 E + Q D q j f T X C 7 u Z j m Y D m U v p P u G E p t n H A V D 5 A s Z F R a / s Y l S w k h x w C g N U S F D W M 2 F q R D I d / 0 X a 4 E w D M 5 G g J L O e Y x J d 7 z 9 A D 5 o F O 2 5 W 5 f O R T x h q H O T f l D Q m s n z y Y i C m s g D I m w i s X l w g 0 A 5 9 J L z O R K i f L 8 c 8 y 6 4 m o v j 8 U n 7 b j j t e f a o U L 4 s 2 i y t v t N N V o m v H U d E t h 2 p 5 p L 6 5 o b P V Y 4 P Z k c 6 V f y w P g c 2 N z k Y 5 O x 2 w 0 Z G z w s c R g 0 Q G A 7 F + 3 9 j y U y K 1 j k A J 7 A D o 2 Y 0 0 X M r M C d g v 7 k w O / g v f C L I 3 O / H X S x 2 z + K 2 E 4 u F m w + j c Q 8 1 z m Q L s U Q H z o Z F Y L E e g 4 W I c 2 r c X S 0 m t x C 5 m s t t L z G s I w A I g P h k a r D + t 2 4 v L A 3 v e P b S X 3 Q P r z + S D 4 d j r H o A N G 3 0 u j f G i b 5 K i N 4 N n k 9 C Q 5 d z C 9 m t l C 6 S R a q U 9 a S Z p X f 3 N V g M b F 8 8 t K c v + l y a K p 7 p P i N B Q 4 f o H o D A x M Y H R T q Q l E Q U T J p 2 Y Q v n j e R r i / h y I h 1 0 P w n 1 p 5 L 3 1 N + 8 T 5 1 y O H 0 m 7 v 6 v l M I u X 6 z H 7 a E D B r a n N L V D J 9 C P i J / f h k y A A H g 9 l B k n b k C k x G P e t F E i z S G P h s w z D r o N l G J 3 5 N s g c S O 1 N I t W H J x K O f X 6 D 1 a j p m h 6 A N Z 6 O 7 K Q 3 s h c X c 0 n x o o 2 i f d u r P / I J W X w o w D S R i d A d P 9 R r y 6 Z R W d K t J m n W l j a r 6 J w 0 l N 0 P B / a 7 s 6 U 9 k z b Y F U w Q f k J R G j G h 7 t K Q R C D J d K 8 G T W k + g W I 5 s U V e d W 6 o z t I 8 z J v N + 3 P f 6 R Z T 3 Y l Y y 0 z 1 m C X e J 2 h m J D U b 8 3 y n + r C 3 y O d C q 1 V B 4 / h I / b A 9 w D b V G I 5 m 1 w M O + n h A i T I t x Y w 2 f g H 7 j D P j / G O S R x 8 F p p x c O 6 J e w 8 l Q z D W x S l A S q I r S W P p e g G O y L / M n r i O 0 C K l A c D t m H k s 9 M B e D c u D P e C V j p F q b e x p W N g G M 1 k G 2 T y N S i t 4 N h c / m J X v V 7 Q h c T T s f t + 1 3 J x 1 7 1 W c J + v q E O 9 A k z t v X Y v z L W d c I P B M m r l e b q t O e 8 Z T D 7 B l V T D y T X 8 e B + Q u w w p P I L Y t i p e j L w X N B G n i 4 l M n J k w 3 / k v 2 m D 6 W 5 T P P x N V p q O N u / 1 m z M 6 K O D E l c J k 4 I U D j R V q b U O v c J Z 3 E U H T E x 4 2 R / c L M 3 G c g z A x 8 C 6 7 h T h R P v s e I T z n l 4 K s 4 n v p R 1 k 5 z b S J F k v j 7 Q S H X k B 2 p c w q 2 y f 5 d a 5 O N c L m U S D w d B e v P r O l r K P m x 0 m O 2 W O c a 6 U K a 7 R m w M z S H 6 g 1 / k K L V X H R p 6 l G X L 4 q + l a K N d 8 D s b E R v M L a Y d 0 s V 9 K S P y 5 r 9 3 6 + o x 1 W W / L p I 9 Y r 4 V z k y N U n H 9 3 r m h X c v N N 9 6 H k o D S z J / v P 5 I A X b L + a a s m U 8 j J l 1 D a 9 Y 0 J e y l X v E z F O Y p H G i S 3 d o M k s t J A M g 6 B h z 7 p F e y 0 N d R d t + V O i U j G y p / u / k 6 / 7 r n p + 3 v 2 1 B G R z / W k 7 f e + A A h P / + D J n T T H M f m V p J / I L G D K k H c c k K d h E j j m y k I e 0 V W W K Y Z 9 M 5 F M 0 J E y b F Z 3 H Y I c r 6 8 Y y U / B F d B 0 Z H J R N N O V X l V C O u F h J 4 A S U R T n l R K g A a 6 V T T h m N m + q Y T q b 2 8 s V L N 9 P 2 D j o s 1 H K / i B w y 3 0 Q l 5 W u 4 0 3 c S Q m d n g E I b + Q a T I k B T K 7 a t s u p 4 9 g X 5 f d l 5 z F U M Z D Z 2 x M j 4 L 5 t E n f / v Z + x z u P 5 i g 6 j n N v D e n c g y 4 G H U K 3 u 8 1 7 U v O n U r 5 R r 2 e r S U p k H i r t u j F 6 a b e I 1 p t 7 5 j L R t j c T G M d b 1 8 r D y b n j B p + 3 3 U 6 y + T C E q 0 q l 3 1 z Y X 6 d S b + I 6 k 6 J z P 4 S 4 / y 3 U S 5 w b B P V s d O 5 B J L / U x X 8 5 b P H D A N g 0 Q 5 f P 5 P L / K 6 u T 7 r O y J F 3 z d x r w f 1 l a S x X o U R m I Q A Y y p 9 3 x J Z 1 f 3 + w M 7 O z n y u h c f Y s O M O m / f 3 w l f y g 9 i 4 P 6 0 g g F n N / a 1 r K 2 8 n Z a L t x P T M G 7 H 5 f p B v W y P Q U W 0 7 S C F / K n s S + + 5 B V 4 n + + J e z R P 6 R 2 F b v / x x E l k Q z Y G l H W Y w w k G Q t W H / a k Y N d 0 z 0 3 e + R 6 Y p 6 M 4 I V P r m b R y 8 + Q c r m V l Q u k J D F e R H I J L J H z K S H j f X l z f + b + 8 d t B s l e X h B N v k H D J c d 0 l M 2 n A k a Q d v w M U w o Z o D g 5 y y 3 i q I C H h 3 i R n 3 5 z / + U 0 G g M V 9 q 6 X 0 8 S J f 7 E u L b F h P J E m + f v n a R u O R 7 e 3 t 2 d H x k f w e g g G J H M y B 7 / B K h r a b q W I m 6 i s r z s F D Y A W 3 S o r T i e 9 R J n l p 1 3 K + Y Y 8 P v x K Q U y 2 F x q u V e K 7 t d m c 2 l O b 8 D 8 8 S D 8 3 e 0 6 d N 5 H M + 6 v x J v F 6 X S d x w I U W w Y s E j S v V 6 G + X + j / 9 r m J D o 6 v l N O l j K w Y Q V u V F Z O B 6 Q A S Z i 7 Y R R H U R i s E 2 n F Z B x X l m A Y j d T z v 8 h C W 3 4 q J P Y E x 3 Z s 3 u Y M 7 o 4 v / S n b h B I O D g 8 s E 4 7 1 S y E x 8 8 m f 1 I b 0 o q m 4 B f U s l e B i j 3 1 H G D 4 W m C B R o p q p Z Y 9 P v i F m 3 1 8 R 8 i 9 H R x f C y j o 9 2 d T + 8 N 5 5 t f c 0 6 d K B W m k / c a J 7 d X O x M d 5 + c H M X x U k F G s y k 5 m 3 J G W s K o F c 9 + + v 0 j t L 4 G F C N B X A Q v K / B V T i A G G C k c x z B P i n S G g s l u T / 4 o g c r V T r s N k l W z K f n c r H 2 e v Y 8 Z G 0 V F C R o 3 7 u y 8 k B z z Z y r U U E k O C F T E H 2 1 + M G a C w i e Y 8 6 v / T U J B J N 8 Z / I w W M S + D r 6 + n x o 3 5 x l A Y t 7 + p Q J E / q o / V I u x V B j m k Z r 0 U 4 A D M A B s t 7 k g Q 2 m B + k F G 3 T j n h I U x I 8 A L Z X c f x m E b / X X D 9 K n L 9 K C 8 W h s z 5 5 9 5 9 k R a K l 6 v e q T u e z U g 8 l 3 L e l y f C y A R f u z q G A 5 K N t x 8 6 k / X J k n F D K J W y t 3 1 F / 0 2 P s E O P / D d 1 O 7 H N / s 0 N 7 T p 0 P F w t w q 8 q W C M r v N s g a L 1 d P 4 V E s J V F L + e Q z U o / X Z b + l G 7 z P D 0 F 8 S m C D S d v 7 5 J F 0 o i Y 9 D 4 i f b i / F I G / a O Y O + 4 V u X A t Q o 5 d t e S 8 O F h d J Z c L H P G x i i c j p k 4 n F + q k 0 l 8 x f 8 M r g U T N A i l x W b p f N A 9 / W X Q Q r 7 T Z N 5 0 T d S f H o u n W j L z m j Y O O z 5 R 3 5 0 c r 8 9 8 l 3 6 y 4 R x S Z w b i d + a X m c i s N W o y / 0 L f f / v 1 8 B s P S G C i E U z Y h f I y + X j M C x n n + G M A k j 0 f m n o t X b O G C W I / v m 8 v C 9 J 0 P 9 m u / k k T 2 u l q p J T v t v l P 0 E 9 2 l P H z S J / 5 0 1 l i o / H c x s O x t d t k g Q M y M h / G A t W 3 k k K 9 9 R X b S C p e o P M 9 + N R / 0 2 h s D 1 t f 2 X 7 t i f F 4 m F Q r X a + Z 5 s t Y v l N o 5 y P m d e 7 p c 6 C f t N g k g P L N 6 c p + + y K 2 l 5 e h 5 d m + u B q s f 7 2 Z y P 4 m m r c X P L J y T p q J O a h S w z d H Y S t l f r + J W O V 6 O l x 4 S t F i d a + d P h f 6 y Y 8 0 6 r k b l u 1 y d W z n U U O + 5 P W h 7 Y z Q P G w m u V d 9 5 C Z h 2 R r W K B x a p 3 n o P t l N / l J G w 2 h h L / p F C + O N i b F 7 + s n T T x 5 Q L P o r V + t W r u 1 Z b 9 6 w r 8 8 q v u v R T R k E b p 7 p 5 5 w V j A y K o j R U o 7 p n P P u V H L 7 b 0 o W m 8 5 W 9 6 O X k w N 5 P 5 H 5 u 9 F n Y I r 6 V V K k s 7 V S w 8 3 H J L o a P H V T X + T / g h c f o k 8 v H X J a n G C V M + j J p T c o E J 2 0 / 2 I f g Z E R S b P H e 1 P s M 6 b M c c e Y U 4 v i p H T V + Y V X 5 S e + T k C F U k a J E y J 2 D J R 7 s S M o r B 1 k Y i 0 W a t r R J k / n c X v b x o e 7 B 9 D n S Z z n q Q G A q 3 y Z e t g S o x n t z U S y y 4 9 E k s 7 j v 2 o n l G u y 7 g L Y C T C z k A 1 x s M s / n D F T x M r Z v z i Y y 9 a 4 P o 9 / T T 5 s + W z F K m h K a a J s / B M B 4 J E u j c u h m H 6 D i l S d X s D E k O y B B A A x w O d B 0 f H v J o 0 H 3 / b d 7 + j z p s w Q U G P L M + D x A Y D H U u 8 R m k 5 1 a u h N R R o C K P f 1 Y C 8 X 2 X H W 2 3 i q V U l A t E n v Z M 3 t 2 W f W o 4 j 1 9 v v R Z j j 4 W 2 s X Y 7 I 8 X M x t H Q z f x N g k g s d f D J q H J A B X + V P o 0 P K J 9 m H k r e 9 5 N 7 P d n B b 2 / e W 7 q n n 7 6 9 N m K U 5 a e s D 3 W K H q / C 9 g / o j 8 7 t c X q / U 0 P f R 5 K 9 i J P u x h E f X v R m 9 u z i 5 X A 9 G 5 w 4 p 4 + T / q s 7 Z P 5 M r B w X r O r y 7 0 9 K B E P / B G P V z U V N F 9 E d j G 9 t O 5 s q t e 8 R b 7 w 7 H 1 f 7 J 4 + P / p s A c V C s U p x t t 6 L 4 X 3 t w p L w c d R L d z v a o N 7 s 3 L 7 r n d t J v 2 x n o y c C U 0 e m 4 P 0 E 7 j 2 l 9 N k C i k V k e / V T X 0 R 2 H c X L 0 G b R Q O Z h u m Y K M / D 3 p 3 n 7 9 u K h D W b p M 6 b Y C f Z e O 9 1 T R p 8 l o A o C U 6 v a s 1 q Z J 8 e z H L 7 m 6 1 0 w A Z e e l v 8 W I O O 4 L 7 P u h Z 2 O / y S N d G b 9 y b 5 M Q p Z G 7 5 Z k e 0 + f F 3 3 0 U + D / M o l F g Z E V i 7 H F i 7 L A Q c I s I E p k B k Z 2 1 H x h Q W V s B b Y 4 2 y A 0 0 r O L v z G e 5 H A f H r + n b f S Z c k X O t R G b F r I / w F u N x K N Q A 3 s 9 + L k N p k e u i T a J X U X x v T 7 n P e v u 6 W a 6 F 7 N b a L k q 2 i j s O L g 2 C a 2 G z 3 V T p v o 9 f d 5 0 D 6 h r i C 2 j r u 4 S G p Q n 7 n / d 0 z 1 d R / e A u o Y I V k Q x z 3 h 6 m / 2 w k O a a + L K P e 7 q n 7 X Q P q G s p J w C x W + j b F b e j 6 Y G x L e 8 9 3 d N 1 d A + o G y i K a 2 7 2 4 T O h q S 6 n 2 x 8 o f U / 3 l N E 9 o K 5 Q P r e 0 v f q 5 1 S s j n 5 P y + a l F Y N 0 t T 6 6 7 p 3 u 6 S v e A u k L 1 Y G i H z Z d 2 0 H j l j z I Z R 2 0 7 G 3 1 h / e m h f r 2 P 7 t 3 T z X Q P q H c o s U a l L 9 g w 1 5 2 z U j 7 2 u a i p t N R 1 G x v e 0 z 1 t 0 j 2 g r h C P 7 7 w c P b Z z H W z F e 0 / 3 d B e 6 B 9 Q 7 l L P + 5 M h 6 0 6 N 1 M O K + e + 7 p b n T P M V c I 0 + 4 + T + + e P p Q + W 8 5 h + T q P M L 0 P M 9 z T 9 0 d m / z 8 z N B p J H p H K y A A A A A B J R U 5 E r k J g g g = = < / I m a g e > < / F r a m e > < L a y e r s C o n t e n t > & l t ; ? x m l   v e r s i o n = " 1 . 0 "   e n c o d i n g = " u t f - 1 6 " ? & g t ; & l t ; S e r i a l i z e d L a y e r M a n a g e r   x m l n s : x s i = " h t t p : / / w w w . w 3 . o r g / 2 0 0 1 / X M L S c h e m a - i n s t a n c e "   x m l n s : x s d = " h t t p : / / w w w . w 3 . o r g / 2 0 0 1 / X M L S c h e m a "   P l a y F r o m I s N u l l = " t r u e "   P l a y F r o m T i c k s = " 0 "   P l a y T o I s N u l l = " t r u e "   P l a y T o T i c k s = " 0 "   D a t a S c a l e = " N a N "   D i m n S c a l e = " N a N "   x m l n s = " h t t p : / / m i c r o s o f t . d a t a . v i s u a l i z a t i o n . g e o 3 d / 1 . 0 " & g t ; & l t ; L a y e r D e f i n i t i o n s & g t ; & l t ; L a y e r D e f i n i t i o n   N a m e = " C a p a   1 "   G u i d = " 4 c 8 7 a 6 e 0 - 3 4 d c - 4 a f 6 - a 0 3 1 - 9 c 3 f 6 2 8 2 b 5 3 a "   R e v = " 3 "   R e v G u i d = " 2 2 d 2 b 9 b b - c d 4 8 - 4 d c 0 - b f 7 d - f 3 4 3 4 7 9 1 9 9 9 9 "   V i s i b l e = " t r u e "   I n s t O n l y = " f a l s e "   G e o D a t a G u i d = " b a c 5 3 9 d 1 - f 4 3 0 - 4 3 e 6 - b 3 b 7 - 5 9 c 4 5 3 9 7 8 3 9 1 " & g t ; & l t ; G e o V i s   V i s i b l e = " t r u e "   L a y e r C o l o r S e t = " t r u e "   R e g i o n S h a d i n g M o d e S e t = " f a l s e "   R e g i o n S h a d i n g M o d e = " G l o b a l "   V i s u a l T y p e = " P o i n t M a r k e r C h a r t "   N u l l s = " f a l s e "   Z e r o s = " t r u e "   N e g a t i v e s = " t r u e " 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1 & l t ; / R & g t ; & l t ; G & g t ; 1 & l t ; / G & g t ; & l t ; B & g t ; 0 . 4 & l t ; / B & g t ; & l t ; A & g t ; 1 & l t ; / A & g t ; & l t ; / L a y e r C o l o r & g t ; & l t ; C o l o r I n d i c e s & g t ; & l t ; C o l o r I n d e x & g t ; 0 & l t ; / C o l o r I n d e x & g t ; & l t ; / C o l o r I n d i c e s & g t ; & l t ; G e o F i e l d W e l l D e f i n i t i o n   A c c u m u l a t e = " f a l s e "   D e c a y = " N o n e "   D e c a y T i m e I s N u l l = " t r u e "   D e c a y T i m e T i c k s = " 0 "   V M T i m e A c c u m u l a t e = " f a l s e "   V M T i m e P e r s i s t = " f a l s e "   U s e r N o t M a p B y = " t r u e "   S e l T i m e S t g = " N o n e "   C h o o s i n g G e o F i e l d s = " t r u e " & g t ; & l t ; G e o E n t i t y   N a m e = " U n u s e d "   V i s i b l e = " f a l s e " & g t ; & l t ; G e o C o l u m n s   / & g t ; & l t ; / G e o E n t i t y & g t ; & l t ; M e a s u r e s   / & g t ; & l t ; M e a s u r e A F s   / & g t ; & l t ; C o l o r A F & g t ; N o n e & l t ; / C o l o r A F & g t ; & l t ; C h o s e n F i e l d s & g t ; & l t ; C h o s e n F i e l d   N a m e = " P r o v i n c i a "   V i s i b l e = " t r u e "   D a t a T y p e = " S t r i n g "   M o d e l Q u e r y N a m e = " ' R a n g o ' [ P r o v i n c i a ] " & g t ; & l t ; T a b l e   M o d e l N a m e = " R a n g o "   N a m e I n S o u r c e = " R a n g o "   V i s i b l e = " t r u e "   L a s t R e f r e s h = " 0 0 0 1 - 0 1 - 0 1 T 0 0 : 0 0 : 0 0 "   / & g t ; & l t ; / C h o s e n F i e l d & g t ; & l t ; C h o s e n F i e l d   N a m e = " A F P   P o p u l a r "   V i s i b l e = " t r u e "   D a t a T y p e = " L o n g "   M o d e l Q u e r y N a m e = " ' R a n g o ' [ A F P   P o p u l a r ] " & g t ; & l t ; T a b l e   M o d e l N a m e = " R a n g o "   N a m e I n S o u r c e = " R a n g o "   V i s i b l e = " t r u e "   L a s t R e f r e s h = " 0 0 0 1 - 0 1 - 0 1 T 0 0 : 0 0 : 0 0 "   / & g t ; & l t ; / C h o s e n F i e l d & g t ; & l t ; C h o s e n F i e l d   N a m e = " R e s e r v a s "   V i s i b l e = " t r u e "   D a t a T y p e = " L o n g "   M o d e l Q u e r y N a m e = " ' R a n g o ' [ R e s e r v a s ] " & g t ; & l t ; T a b l e   M o d e l N a m e = " R a n g o "   N a m e I n S o u r c e = " R a n g o "   V i s i b l e = " t r u e "   L a s t R e f r e s h = " 0 0 0 1 - 0 1 - 0 1 T 0 0 : 0 0 : 0 0 "   / & g t ; & l t ; / C h o s e n F i e l d & g t ; & l t ; C h o s e n F i e l d   N a m e = " R o m a n a "   V i s i b l e = " t r u e "   D a t a T y p e = " D o u b l e "   M o d e l Q u e r y N a m e = " ' R a n g o ' [ R o m a n a ] " & g t ; & l t ; T a b l e   M o d e l N a m e = " R a n g o "   N a m e I n S o u r c e = " R a n g o "   V i s i b l e = " t r u e "   L a s t R e f r e s h = " 0 0 0 1 - 0 1 - 0 1 T 0 0 : 0 0 : 0 0 "   / & g t ; & l t ; / C h o s e n F i e l d & g t ; & l t ; C h o s e n F i e l d   N a m e = " S c o t i a   C r e c e r "   V i s i b l e = " t r u e "   D a t a T y p e = " L o n g "   M o d e l Q u e r y N a m e = " ' R a n g o ' [ S c o t i a   C r e c e r ] " & g t ; & l t ; T a b l e   M o d e l N a m e = " R a n g o "   N a m e I n S o u r c e = " R a n g o "   V i s i b l e = " t r u e "   L a s t R e f r e s h = " 0 0 0 1 - 0 1 - 0 1 T 0 0 : 0 0 : 0 0 "   / & g t ; & l t ; / C h o s e n F i e l d & g t ; & l t ; C h o s e n F i e l d   N a m e = " S i e m b r a "   V i s i b l e = " t r u e "   D a t a T y p e = " L o n g "   M o d e l Q u e r y N a m e = " ' R a n g o ' [ S i e m b r a ] " & g t ; & l t ; T a b l e   M o d e l N a m e = " R a n g o "   N a m e I n S o u r c e = " R a n g o "   V i s i b l e = " t r u e "   L a s t R e f r e s h = " 0 0 0 1 - 0 1 - 0 1 T 0 0 : 0 0 : 0 0 "   / & g t ; & l t ; / C h o s e n F i e l d & g t ; & l t ; / C h o s e n F i e l d s & g t ; & l t ; C h u n k B y & g t ; N o n e & l t ; / C h u n k B y & g t ; & l t ; C h o s e n G e o M a p p i n g s & g t ; & l t ; G e o M a p p i n g T y p e & g t ; S t a t e & l t ; / G e o M a p p i n g T y p e & g t ; & l t ; G e o M a p p i n g T y p e & g t ; N o n e & l t ; / G e o M a p p i n g T y p e & g t ; & l t ; G e o M a p p i n g T y p e & g t ; N o n e & l t ; / G e o M a p p i n g T y p e & g t ; & l t ; G e o M a p p i n g T y p e & g t ; N o n e & l t ; / G e o M a p p i n g T y p e & g t ; & l t ; G e o M a p p i n g T y p e & g t ; N o n e & l t ; / G e o M a p p i n g T y p e & g t ; & l t ; G e o M a p p i n g T y p e & g t ; N o n e & l t ; / G e o M a p p i n g T y p e & g t ; & l t ; / C h o s e n G e o M a p p i n g s & 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1 & l t ; / D a t a S c a l e & g t ; & l t ; / D a t a S c a l e s & g t ; & l t ; D i m n S c a l e s & g t ; & l t ; D i m n S c a l e & g t ; 0 . 3 7 4 9 9 9 9 9 9 9 9 9 9 9 9 9 4 & l t ; / D i m n S c a l e & g t ; & l t ; D i m n S c a l e & g t ; 1 & l t ; / D i m n S c a l e & g t ; & l t ; D i m n S c a l e & g t ; 1 & l t ; / D i m n S c a l e & g t ; & l t ; D i m n S c a l e & g t ; 1 & l t ; / D i m n S c a l e & g t ; & l t ; / D i m n S c a l e s & g t ; & l t ; / G e o V i s & g t ; & l t ; / L a y e r D e f i n i t i o n & g t ; & l t ; / L a y e r D e f i n i t i o n s & g t ; & l t ; D e c o r a t o r s   / & g t ; & l t ; / S e r i a l i z e d L a y e r M a n a g e r & g t ; < / L a y e r s C o n t e n t > < / S c e n e > < / S c e n e s > < / T o u r > 
</file>

<file path=customXml/item21.xml>��< ? x m l   v e r s i o n = " 1 . 0 "   e n c o d i n g = " U T F - 1 6 " ? > < G e m i n i   x m l n s = " h t t p : / / g e m i n i / p i v o t c u s t o m i z a t i o n / S h o w H i d d e n " > < C u s t o m C o n t e n t > < ! [ C D A T A [ T r u e ] ] > < / C u s t o m C o n t e n t > < / G e m i n i > 
</file>

<file path=customXml/item3.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 2 0 1 6 - 0 3 - 0 8 T 1 1 : 4 6 : 5 0 . 9 1 0 7 9 6 9 - 0 4 : 0 0 < / L a s t P r o c e s s e d T i m e > < / D a t a M o d e l i n g S a n d b o x . S e r i a l i z e d S a n d b o x E r r o r C a c h e > ] ] > < / C u s t o m C o n t e n t > < / G e m i n i > 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p:properties xmlns:p="http://schemas.microsoft.com/office/2006/metadata/properties" xmlns:xsi="http://www.w3.org/2001/XMLSchema-instance" xmlns:pc="http://schemas.microsoft.com/office/infopath/2007/PartnerControls">
  <documentManagement>
    <lcf76f155ced4ddcb4097134ff3c332f xmlns="da0356f3-83b3-42db-a4ea-d0e11b8bbdec">
      <Terms xmlns="http://schemas.microsoft.com/office/infopath/2007/PartnerControls"/>
    </lcf76f155ced4ddcb4097134ff3c332f>
    <TaxCatchAll xmlns="8dedfef6-c5ba-4a3e-af87-6a55fe944720" xsi:nil="true"/>
  </documentManagement>
</p:properties>
</file>

<file path=customXml/item6.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P r o v i n c i a & l t ; / K e y & g t ; & l t ; / D i a g r a m O b j e c t K e y & g t ; & l t ; D i a g r a m O b j e c t K e y & g t ; & l t ; K e y & g t ; C o l u m n s \ A F P   P o p u l a r & l t ; / K e y & g t ; & l t ; / D i a g r a m O b j e c t K e y & g t ; & l t ; D i a g r a m O b j e c t K e y & g t ; & l t ; K e y & g t ; C o l u m n s \ R e s e r v a s & l t ; / K e y & g t ; & l t ; / D i a g r a m O b j e c t K e y & g t ; & l t ; D i a g r a m O b j e c t K e y & g t ; & l t ; K e y & g t ; C o l u m n s \ R o m a n a & l t ; / K e y & g t ; & l t ; / D i a g r a m O b j e c t K e y & g t ; & l t ; D i a g r a m O b j e c t K e y & g t ; & l t ; K e y & g t ; C o l u m n s \ S c o t i a   C r e c e r & l t ; / K e y & g t ; & l t ; / D i a g r a m O b j e c t K e y & g t ; & l t ; D i a g r a m O b j e c t K e y & g t ; & l t ; K e y & g t ; C o l u m n s \ S i e m b r a & 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1 & l t ; / F o c u s C o l u m n & g t ; & l t ; F o c u s R o w & g t ; - 1 & l t ; / F o c u s R o w & g t ; & l t ; S e l e c t i o n E n d C o l u m n & g t ; - 1 & l t ; / S e l e c t i o n E n d C o l u m n & g t ; & l t ; S e l e c t i o n E n d R o w & g t ; - 1 & l t ; / S e l e c t i o n E n d R o w & g t ; & l t ; S e l e c t i o n S t a r t C o l u m n & g t ; - 1 & 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P r o v i n c i a & l t ; / K e y & g t ; & l t ; / a : K e y & g t ; & l t ; a : V a l u e   i : t y p e = " M e a s u r e G r i d N o d e V i e w S t a t e " & g t ; & l t ; L a y e d O u t & g t ; t r u e & l t ; / L a y e d O u t & g t ; & l t ; / a : V a l u e & g t ; & l t ; / a : K e y V a l u e O f D i a g r a m O b j e c t K e y a n y T y p e z b w N T n L X & g t ; & l t ; a : K e y V a l u e O f D i a g r a m O b j e c t K e y a n y T y p e z b w N T n L X & g t ; & l t ; a : K e y & g t ; & l t ; K e y & g t ; C o l u m n s \ A F P   P o p u l a r & l t ; / K e y & g t ; & l t ; / a : K e y & g t ; & l t ; a : V a l u e   i : t y p e = " M e a s u r e G r i d N o d e V i e w S t a t e " & g t ; & l t ; C o l u m n & g t ; 1 & l t ; / C o l u m n & g t ; & l t ; L a y e d O u t & g t ; t r u e & l t ; / L a y e d O u t & g t ; & l t ; / a : V a l u e & g t ; & l t ; / a : K e y V a l u e O f D i a g r a m O b j e c t K e y a n y T y p e z b w N T n L X & g t ; & l t ; a : K e y V a l u e O f D i a g r a m O b j e c t K e y a n y T y p e z b w N T n L X & g t ; & l t ; a : K e y & g t ; & l t ; K e y & g t ; C o l u m n s \ R e s e r v a s & l t ; / K e y & g t ; & l t ; / a : K e y & g t ; & l t ; a : V a l u e   i : t y p e = " M e a s u r e G r i d N o d e V i e w S t a t e " & g t ; & l t ; C o l u m n & g t ; 2 & l t ; / C o l u m n & g t ; & l t ; L a y e d O u t & g t ; t r u e & l t ; / L a y e d O u t & g t ; & l t ; / a : V a l u e & g t ; & l t ; / a : K e y V a l u e O f D i a g r a m O b j e c t K e y a n y T y p e z b w N T n L X & g t ; & l t ; a : K e y V a l u e O f D i a g r a m O b j e c t K e y a n y T y p e z b w N T n L X & g t ; & l t ; a : K e y & g t ; & l t ; K e y & g t ; C o l u m n s \ R o m a n a & l t ; / K e y & g t ; & l t ; / a : K e y & g t ; & l t ; a : V a l u e   i : t y p e = " M e a s u r e G r i d N o d e V i e w S t a t e " & g t ; & l t ; C o l u m n & g t ; 3 & l t ; / C o l u m n & g t ; & l t ; L a y e d O u t & g t ; t r u e & l t ; / L a y e d O u t & g t ; & l t ; / a : V a l u e & g t ; & l t ; / a : K e y V a l u e O f D i a g r a m O b j e c t K e y a n y T y p e z b w N T n L X & g t ; & l t ; a : K e y V a l u e O f D i a g r a m O b j e c t K e y a n y T y p e z b w N T n L X & g t ; & l t ; a : K e y & g t ; & l t ; K e y & g t ; C o l u m n s \ S c o t i a   C r e c e r & l t ; / K e y & g t ; & l t ; / a : K e y & g t ; & l t ; a : V a l u e   i : t y p e = " M e a s u r e G r i d N o d e V i e w S t a t e " & g t ; & l t ; C o l u m n & g t ; 4 & l t ; / C o l u m n & g t ; & l t ; L a y e d O u t & g t ; t r u e & l t ; / L a y e d O u t & g t ; & l t ; / a : V a l u e & g t ; & l t ; / a : K e y V a l u e O f D i a g r a m O b j e c t K e y a n y T y p e z b w N T n L X & g t ; & l t ; a : K e y V a l u e O f D i a g r a m O b j e c t K e y a n y T y p e z b w N T n L X & g t ; & l t ; a : K e y & g t ; & l t ; K e y & g t ; C o l u m n s \ S i e m b r a & l t ; / K e y & g t ; & l t ; / a : K e y & g t ; & l t ; a : V a l u e   i : t y p e = " M e a s u r e G r i d N o d e V i e w S t a t e " & g t ; & l t ; C o l u m n & g t ; 5 & l t ; / C o l u m n & g t ; & l t ; L a y e d O u t & g t ; t r u e & l t ; / L a y e d O u t & g t ; & l t ; / a : V a l u e & g t ; & l t ; / a : K e y V a l u e O f D i a g r a m O b j e c t K e y a n y T y p e z b w N T n L X & g t ; & l t ; / V i e w S t a t e s & g t ; & l t ; / D i a g r a m M a n a g e r . S e r i a l i z a b l e D i a g r a m & g t ; & l t ; / A r r a y O f D i a g r a m M a n a g e r . S e r i a l i z a b l e D i a g r a m & g t ; < / C u s t o m C o n t e n t > < / G e m i n i > 
</file>

<file path=customXml/item7.xml><?xml version="1.0" encoding="utf-8"?>
<ct:contentTypeSchema xmlns:ct="http://schemas.microsoft.com/office/2006/metadata/contentType" xmlns:ma="http://schemas.microsoft.com/office/2006/metadata/properties/metaAttributes" ct:_="" ma:_="" ma:contentTypeName="Document" ma:contentTypeID="0x010100C704E2B479DFD448AE0C9C92805B4070" ma:contentTypeVersion="16" ma:contentTypeDescription="Create a new document." ma:contentTypeScope="" ma:versionID="3946fd9243eeae36ff77d413bb56fff2">
  <xsd:schema xmlns:xsd="http://www.w3.org/2001/XMLSchema" xmlns:xs="http://www.w3.org/2001/XMLSchema" xmlns:p="http://schemas.microsoft.com/office/2006/metadata/properties" xmlns:ns2="da0356f3-83b3-42db-a4ea-d0e11b8bbdec" xmlns:ns3="8dedfef6-c5ba-4a3e-af87-6a55fe944720" targetNamespace="http://schemas.microsoft.com/office/2006/metadata/properties" ma:root="true" ma:fieldsID="23fc48cc69829318cc9ba7582e6285bb" ns2:_="" ns3:_="">
    <xsd:import namespace="da0356f3-83b3-42db-a4ea-d0e11b8bbdec"/>
    <xsd:import namespace="8dedfef6-c5ba-4a3e-af87-6a55fe944720"/>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a0356f3-83b3-42db-a4ea-d0e11b8bbd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ee2eaa90-8f7f-4846-8504-93fa31a835b7"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2" nillable="true" ma:displayName="Location" ma:descrip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dedfef6-c5ba-4a3e-af87-6a55fe944720"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9e3d91f7-f264-4f8b-96b6-77ddf324552e}" ma:internalName="TaxCatchAll" ma:showField="CatchAllData" ma:web="8dedfef6-c5ba-4a3e-af87-6a55fe944720">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8.xml>��< ? x m l   v e r s i o n = " 1 . 0 "   e n c o d i n g = " U T F - 1 6 " ? > < G e m i n i   x m l n s = " h t t p : / / g e m i n i / p i v o t c u s t o m i z a t i o n / M a n u a l C a l c M o d e " > < C u s t o m C o n t e n t > < ! [ C D A T A [ F a l s e ] ] > < / C u s t o m C o n t e n t > < / G e m i n i > 
</file>

<file path=customXml/item9.xml>��< ? x m l   v e r s i o n = " 1 . 0 "   e n c o d i n g = " U T F - 1 6 " ? > < G e m i n i   x m l n s = " h t t p : / / g e m i n i / p i v o t c u s t o m i z a t i o n / S h o w I m p l i c i t M e a s u r e s " > < C u s t o m C o n t e n t > < ! [ C D A T A [ F a l s e ] ] > < / C u s t o m C o n t e n t > < / G e m i n i > 
</file>

<file path=customXml/itemProps1.xml><?xml version="1.0" encoding="utf-8"?>
<ds:datastoreItem xmlns:ds="http://schemas.openxmlformats.org/officeDocument/2006/customXml" ds:itemID="{E37A5C9B-FC69-469E-A19B-65027A60E177}"/>
</file>

<file path=customXml/itemProps10.xml><?xml version="1.0" encoding="utf-8"?>
<ds:datastoreItem xmlns:ds="http://schemas.openxmlformats.org/officeDocument/2006/customXml" ds:itemID="{5FBFF5F9-F5ED-4DB7-92B9-E5FE1316C996}"/>
</file>

<file path=customXml/itemProps11.xml><?xml version="1.0" encoding="utf-8"?>
<ds:datastoreItem xmlns:ds="http://schemas.openxmlformats.org/officeDocument/2006/customXml" ds:itemID="{1734236D-193E-4861-B7AE-9E1751475E34}"/>
</file>

<file path=customXml/itemProps12.xml><?xml version="1.0" encoding="utf-8"?>
<ds:datastoreItem xmlns:ds="http://schemas.openxmlformats.org/officeDocument/2006/customXml" ds:itemID="{DECED210-9A65-4B7D-AF2B-70F65F770102}"/>
</file>

<file path=customXml/itemProps13.xml><?xml version="1.0" encoding="utf-8"?>
<ds:datastoreItem xmlns:ds="http://schemas.openxmlformats.org/officeDocument/2006/customXml" ds:itemID="{FB1FD664-44D7-4790-BCC3-2C16D4990189}"/>
</file>

<file path=customXml/itemProps14.xml><?xml version="1.0" encoding="utf-8"?>
<ds:datastoreItem xmlns:ds="http://schemas.openxmlformats.org/officeDocument/2006/customXml" ds:itemID="{9C2D8381-48DF-4E8F-B539-565B4AB74B8B}"/>
</file>

<file path=customXml/itemProps15.xml><?xml version="1.0" encoding="utf-8"?>
<ds:datastoreItem xmlns:ds="http://schemas.openxmlformats.org/officeDocument/2006/customXml" ds:itemID="{6D098F78-D094-405F-BA55-CAFE3CBEAD16}"/>
</file>

<file path=customXml/itemProps16.xml><?xml version="1.0" encoding="utf-8"?>
<ds:datastoreItem xmlns:ds="http://schemas.openxmlformats.org/officeDocument/2006/customXml" ds:itemID="{A3AC825E-7E9C-4C6C-BD57-2B0AC499A6A6}"/>
</file>

<file path=customXml/itemProps17.xml><?xml version="1.0" encoding="utf-8"?>
<ds:datastoreItem xmlns:ds="http://schemas.openxmlformats.org/officeDocument/2006/customXml" ds:itemID="{F23FD6F4-679F-4C28-83BA-8BC2EABB5983}"/>
</file>

<file path=customXml/itemProps18.xml><?xml version="1.0" encoding="utf-8"?>
<ds:datastoreItem xmlns:ds="http://schemas.openxmlformats.org/officeDocument/2006/customXml" ds:itemID="{85171729-2316-4411-A3A8-A8DF571FC41F}"/>
</file>

<file path=customXml/itemProps19.xml><?xml version="1.0" encoding="utf-8"?>
<ds:datastoreItem xmlns:ds="http://schemas.openxmlformats.org/officeDocument/2006/customXml" ds:itemID="{32B16BF3-E4EA-4FDA-A6A8-FD37396AA2F9}"/>
</file>

<file path=customXml/itemProps2.xml><?xml version="1.0" encoding="utf-8"?>
<ds:datastoreItem xmlns:ds="http://schemas.openxmlformats.org/officeDocument/2006/customXml" ds:itemID="{12C0D08D-E686-4AE7-BFA1-EB4C274009BD}"/>
</file>

<file path=customXml/itemProps20.xml><?xml version="1.0" encoding="utf-8"?>
<ds:datastoreItem xmlns:ds="http://schemas.openxmlformats.org/officeDocument/2006/customXml" ds:itemID="{1FFC9235-044D-4B0A-8C9F-81DBB93CDED0}"/>
</file>

<file path=customXml/itemProps21.xml><?xml version="1.0" encoding="utf-8"?>
<ds:datastoreItem xmlns:ds="http://schemas.openxmlformats.org/officeDocument/2006/customXml" ds:itemID="{4A9E9C2F-2082-4906-A303-910BDA82BCD1}"/>
</file>

<file path=customXml/itemProps3.xml><?xml version="1.0" encoding="utf-8"?>
<ds:datastoreItem xmlns:ds="http://schemas.openxmlformats.org/officeDocument/2006/customXml" ds:itemID="{0C57BE94-DFC2-4B97-ABBE-8EC224883C92}"/>
</file>

<file path=customXml/itemProps4.xml><?xml version="1.0" encoding="utf-8"?>
<ds:datastoreItem xmlns:ds="http://schemas.openxmlformats.org/officeDocument/2006/customXml" ds:itemID="{0E9C91F6-7CD1-4C92-82C5-93EB6BEF7561}"/>
</file>

<file path=customXml/itemProps5.xml><?xml version="1.0" encoding="utf-8"?>
<ds:datastoreItem xmlns:ds="http://schemas.openxmlformats.org/officeDocument/2006/customXml" ds:itemID="{2C43D010-1F8F-44B5-9EAF-E538678E4F29}"/>
</file>

<file path=customXml/itemProps6.xml><?xml version="1.0" encoding="utf-8"?>
<ds:datastoreItem xmlns:ds="http://schemas.openxmlformats.org/officeDocument/2006/customXml" ds:itemID="{66F5A4A9-28DD-42B5-A74E-D3194527FB7C}"/>
</file>

<file path=customXml/itemProps7.xml><?xml version="1.0" encoding="utf-8"?>
<ds:datastoreItem xmlns:ds="http://schemas.openxmlformats.org/officeDocument/2006/customXml" ds:itemID="{64921997-6517-4704-81FD-65A35D321692}"/>
</file>

<file path=customXml/itemProps8.xml><?xml version="1.0" encoding="utf-8"?>
<ds:datastoreItem xmlns:ds="http://schemas.openxmlformats.org/officeDocument/2006/customXml" ds:itemID="{0920F2F1-6527-446B-9C6E-E71DAE4D3523}"/>
</file>

<file path=customXml/itemProps9.xml><?xml version="1.0" encoding="utf-8"?>
<ds:datastoreItem xmlns:ds="http://schemas.openxmlformats.org/officeDocument/2006/customXml" ds:itemID="{7082962A-3D58-4376-81E5-34D1EAEB3798}"/>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Gilma Gisselle Santana</dc:creator>
  <cp:keywords/>
  <dc:description/>
  <cp:lastModifiedBy>Bryan Cedeño</cp:lastModifiedBy>
  <cp:revision/>
  <dcterms:created xsi:type="dcterms:W3CDTF">2010-04-06T13:07:55Z</dcterms:created>
  <dcterms:modified xsi:type="dcterms:W3CDTF">2025-05-23T15:09:38Z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crosoft.ReportingServices.InteractiveReport.Excel.SheetName">
    <vt:i4>2</vt:i4>
  </property>
  <property fmtid="{D5CDD505-2E9C-101B-9397-08002B2CF9AE}" pid="3" name="MediaServiceImageTags">
    <vt:lpwstr/>
  </property>
  <property fmtid="{D5CDD505-2E9C-101B-9397-08002B2CF9AE}" pid="4" name="ContentTypeId">
    <vt:lpwstr>0x010100C704E2B479DFD448AE0C9C92805B4070</vt:lpwstr>
  </property>
</Properties>
</file>